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ohn_givens_occ_ok_gov/Documents/Desktop/Temp Local Files/Public Info Request 6-25/Summit/"/>
    </mc:Choice>
  </mc:AlternateContent>
  <xr:revisionPtr revIDLastSave="1" documentId="8_{22878711-EFDF-499D-BA85-B9831869C119}" xr6:coauthVersionLast="47" xr6:coauthVersionMax="47" xr10:uidLastSave="{A6743E31-8DC2-4508-A22C-972AC74BD46B}"/>
  <bookViews>
    <workbookView xWindow="-120" yWindow="-120" windowWidth="29040" windowHeight="15840" activeTab="1" xr2:uid="{00000000-000D-0000-FFFF-FFFF00000000}"/>
  </bookViews>
  <sheets>
    <sheet name="Estimated Expenses" sheetId="2" r:id="rId1"/>
    <sheet name="Total Issuance" sheetId="3" r:id="rId2"/>
  </sheet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H30" i="2"/>
  <c r="H27" i="2"/>
  <c r="H7" i="2"/>
  <c r="H8" i="2"/>
  <c r="H9" i="2"/>
  <c r="H10" i="2"/>
  <c r="H11" i="2"/>
  <c r="H14" i="2"/>
  <c r="H15" i="2"/>
  <c r="H16" i="2"/>
  <c r="H17" i="2"/>
  <c r="H18" i="2"/>
  <c r="H19" i="2"/>
  <c r="H20" i="2"/>
  <c r="H21" i="2"/>
  <c r="H23" i="2"/>
  <c r="H24" i="2"/>
  <c r="H6" i="2"/>
  <c r="D25" i="2"/>
  <c r="F13" i="2"/>
  <c r="H13" i="2" s="1"/>
  <c r="F22" i="2" l="1"/>
  <c r="H22" i="2" s="1"/>
  <c r="F12" i="2"/>
  <c r="F28" i="2"/>
  <c r="H12" i="2" l="1"/>
  <c r="H25" i="2" s="1"/>
  <c r="H32" i="2" s="1"/>
  <c r="F25" i="2"/>
  <c r="F32" i="2" s="1"/>
  <c r="H28" i="2"/>
  <c r="D28" i="2"/>
  <c r="D32" i="2" s="1"/>
  <c r="C5" i="3" l="1"/>
  <c r="C6" i="3" s="1"/>
  <c r="D36" i="2"/>
  <c r="F36" i="2"/>
  <c r="H36" i="2"/>
</calcChain>
</file>

<file path=xl/sharedStrings.xml><?xml version="1.0" encoding="utf-8"?>
<sst xmlns="http://schemas.openxmlformats.org/spreadsheetml/2006/main" count="59" uniqueCount="56">
  <si>
    <t>ODFA Legal Fees</t>
  </si>
  <si>
    <t>Special Counsel</t>
  </si>
  <si>
    <t>Rating Agency Fees and Related Expenses</t>
  </si>
  <si>
    <t>Disclosure Counsel</t>
  </si>
  <si>
    <t>Bond Link</t>
  </si>
  <si>
    <t>Rule 17g-5 Website</t>
  </si>
  <si>
    <t>Council of Bond Oversight Fee</t>
  </si>
  <si>
    <t>State of Oklahoma Attorney General</t>
  </si>
  <si>
    <t>Extreme Purchase Costs (via Financing Order)</t>
  </si>
  <si>
    <t>Extraordinary Costs (via Financing Order)</t>
  </si>
  <si>
    <t>Estimated Carrying Costs (via Financing Order and Jerasa Rebuttal Workpapers)</t>
  </si>
  <si>
    <t>Upfront Issuance Costs (current best estimate – Estimated Expenses v04)</t>
  </si>
  <si>
    <t xml:space="preserve">Total </t>
  </si>
  <si>
    <t>Issuance Costs</t>
  </si>
  <si>
    <t>Estimated Per Issuance Advice Letter</t>
  </si>
  <si>
    <t>Underwriters' Fees and Expenses</t>
  </si>
  <si>
    <t>Underwriters' Counsel Legal Fees and Expenses</t>
  </si>
  <si>
    <t>Utility's Legal Expenses - 10(b)(5) Opinions</t>
  </si>
  <si>
    <t>ODFA Financing Acceptance Fee</t>
  </si>
  <si>
    <t>Bond Counsel Fees</t>
  </si>
  <si>
    <t>Printing</t>
  </si>
  <si>
    <t>Trustee's / Trustee's Counsel's Fees and Expenses</t>
  </si>
  <si>
    <t>ODFA and Oklahoma Corporation Commission Financial Advisor</t>
  </si>
  <si>
    <t>Counsel to ODFA and Oklahoma Corporation Commission Financial Advisor</t>
  </si>
  <si>
    <t>State of Oklahoma Attorney General Fee</t>
  </si>
  <si>
    <t>Internet Roadshow</t>
  </si>
  <si>
    <t>Total Non-Utility External Issuance Costs</t>
  </si>
  <si>
    <t>Total Estimated Issuance Costs and Rounding Amount</t>
  </si>
  <si>
    <t>Total Issuance Costs</t>
  </si>
  <si>
    <t>Actual Issuance Costs</t>
  </si>
  <si>
    <t>Variance</t>
  </si>
  <si>
    <t>Oklahoma Corporation Commission Counsel - Contracted through Financal Advisor</t>
  </si>
  <si>
    <t>Entity</t>
  </si>
  <si>
    <t>Citigroup Bank, N.A., BOK Financial Securities</t>
  </si>
  <si>
    <t>Orrick LP</t>
  </si>
  <si>
    <t>N/A</t>
  </si>
  <si>
    <t>See Below</t>
  </si>
  <si>
    <t>Oklahoma Development Financing Authority</t>
  </si>
  <si>
    <t>State of Oklahoma Counsel of Bond Oversight</t>
  </si>
  <si>
    <t>Public Finance Law Group PLLC</t>
  </si>
  <si>
    <t>Moody's and Fitch Ratings</t>
  </si>
  <si>
    <t>ImageMaster, LLC</t>
  </si>
  <si>
    <t>Skarky Law Firm, PLLC</t>
  </si>
  <si>
    <t>Hilltop Securities, Inc.</t>
  </si>
  <si>
    <t>Hunton Andrews Kurth</t>
  </si>
  <si>
    <t>Norton Rose Fulbright US LLP</t>
  </si>
  <si>
    <t>Nixon Peabody</t>
  </si>
  <si>
    <t>17g-5.com (Finsight)</t>
  </si>
  <si>
    <t>Deposit to Debt Service Reserve Subaccount Funding (DSRS)</t>
  </si>
  <si>
    <t>Unspent Rounding / Contingency Amount - Accounted for in Future True-Up as Credit*</t>
  </si>
  <si>
    <t>Bank of Oklahoma and Frederic Dorwart Lawyers PLLC</t>
  </si>
  <si>
    <t>Summit Utilities Oklahoma, Inc.</t>
  </si>
  <si>
    <t>Summary of Final Cost of Issuance Expenses</t>
  </si>
  <si>
    <t>SUO Securitization</t>
  </si>
  <si>
    <t>Utility's Reimbursable Costs</t>
  </si>
  <si>
    <t>Total Utility Issuance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</si>
</sst>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Fill="0" applyBorder="0" applyAlignment="0" applyProtection="0"/>
    <xf numFmtId="0" fontId="2" fillId="0" borderId="0" applyFill="0" applyBorder="0" applyProtection="0">
      <alignment horizontal="left"/>
    </xf>
    <xf numFmtId="0" fontId="3" fillId="0" borderId="0" applyBorder="0" applyProtection="0">
      <alignment horizontal="left"/>
    </xf>
    <xf numFmtId="0" fontId="4" fillId="0" borderId="0" applyFill="0" applyBorder="0" applyProtection="0">
      <alignment horizontal="left"/>
    </xf>
    <xf numFmtId="0" fontId="1" fillId="0" borderId="1" applyFill="0" applyBorder="0" applyProtection="0">
      <alignment horizontal="left" vertical="top"/>
    </xf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4" xfId="0" applyFont="1" applyBorder="1" applyAlignment="1">
      <alignment vertical="center" wrapText="1"/>
    </xf>
    <xf numFmtId="6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6" fontId="5" fillId="0" borderId="7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6" fontId="7" fillId="0" borderId="7" xfId="0" applyNumberFormat="1" applyFont="1" applyBorder="1" applyAlignment="1">
      <alignment vertical="center" wrapText="1"/>
    </xf>
    <xf numFmtId="6" fontId="6" fillId="2" borderId="7" xfId="0" applyNumberFormat="1" applyFont="1" applyFill="1" applyBorder="1" applyAlignment="1">
      <alignment vertical="center" wrapText="1"/>
    </xf>
    <xf numFmtId="6" fontId="8" fillId="2" borderId="7" xfId="0" applyNumberFormat="1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2" xfId="0" applyFont="1" applyBorder="1"/>
    <xf numFmtId="0" fontId="11" fillId="0" borderId="2" xfId="0" applyFont="1" applyBorder="1" applyAlignment="1">
      <alignment horizontal="center" wrapText="1"/>
    </xf>
    <xf numFmtId="4" fontId="10" fillId="0" borderId="0" xfId="0" applyNumberFormat="1" applyFont="1"/>
    <xf numFmtId="0" fontId="11" fillId="0" borderId="8" xfId="0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0" applyFont="1"/>
    <xf numFmtId="0" fontId="12" fillId="0" borderId="0" xfId="0" applyFont="1"/>
    <xf numFmtId="0" fontId="11" fillId="0" borderId="3" xfId="0" applyFont="1" applyBorder="1"/>
    <xf numFmtId="0" fontId="13" fillId="0" borderId="0" xfId="0" applyFont="1"/>
    <xf numFmtId="44" fontId="10" fillId="3" borderId="0" xfId="0" applyNumberFormat="1" applyFont="1" applyFill="1"/>
    <xf numFmtId="44" fontId="10" fillId="0" borderId="0" xfId="0" applyNumberFormat="1" applyFont="1" applyFill="1"/>
    <xf numFmtId="44" fontId="11" fillId="0" borderId="8" xfId="0" applyNumberFormat="1" applyFont="1" applyBorder="1"/>
    <xf numFmtId="44" fontId="10" fillId="0" borderId="0" xfId="0" applyNumberFormat="1" applyFont="1"/>
    <xf numFmtId="44" fontId="11" fillId="0" borderId="0" xfId="0" applyNumberFormat="1" applyFont="1" applyBorder="1"/>
    <xf numFmtId="44" fontId="11" fillId="0" borderId="0" xfId="0" applyNumberFormat="1" applyFont="1"/>
    <xf numFmtId="44" fontId="10" fillId="0" borderId="3" xfId="5" applyNumberFormat="1" applyFont="1" applyBorder="1"/>
    <xf numFmtId="43" fontId="10" fillId="3" borderId="0" xfId="0" applyNumberFormat="1" applyFont="1" applyFill="1"/>
    <xf numFmtId="43" fontId="10" fillId="0" borderId="0" xfId="0" applyNumberFormat="1" applyFont="1" applyFill="1"/>
    <xf numFmtId="43" fontId="10" fillId="0" borderId="0" xfId="0" applyNumberFormat="1" applyFont="1"/>
  </cellXfs>
  <cellStyles count="6">
    <cellStyle name="Currency" xfId="5" builtinId="4"/>
    <cellStyle name="Footnote" xfId="1" xr:uid="{00000000-0005-0000-0000-000000000000}"/>
    <cellStyle name="Normal" xfId="0" builtinId="0"/>
    <cellStyle name="Table Heading" xfId="2" xr:uid="{00000000-0005-0000-0000-000002000000}"/>
    <cellStyle name="Table Title" xfId="3" xr:uid="{00000000-0005-0000-0000-000003000000}"/>
    <cellStyle name="Table Units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666FF"/>
      <rgbColor rgb="0033CC33"/>
      <rgbColor rgb="00FFCC00"/>
      <rgbColor rgb="00DC241F"/>
      <rgbColor rgb="0033CCCC"/>
      <rgbColor rgb="00008000"/>
      <rgbColor rgb="00800080"/>
      <rgbColor rgb="00FF6600"/>
      <rgbColor rgb="00003082"/>
      <rgbColor rgb="00FF00FF"/>
      <rgbColor rgb="00D1C2BA"/>
      <rgbColor rgb="00FFF05F"/>
      <rgbColor rgb="00FFFFFF"/>
      <rgbColor rgb="00FFFFFF"/>
      <rgbColor rgb="00BED8EC"/>
      <rgbColor rgb="00003082"/>
      <rgbColor rgb="00C0C0C0"/>
      <rgbColor rgb="0000A8EB"/>
      <rgbColor rgb="00969696"/>
      <rgbColor rgb="004E728F"/>
      <rgbColor rgb="0099CCE1"/>
      <rgbColor rgb="00808080"/>
      <rgbColor rgb="00BED8EC"/>
      <rgbColor rgb="00003082"/>
      <rgbColor rgb="00C0C0C0"/>
      <rgbColor rgb="0000A8EB"/>
      <rgbColor rgb="00969696"/>
      <rgbColor rgb="004E728F"/>
      <rgbColor rgb="0099CCE1"/>
      <rgbColor rgb="00808080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M37"/>
  <sheetViews>
    <sheetView showGridLines="0" zoomScaleNormal="100" workbookViewId="0"/>
  </sheetViews>
  <sheetFormatPr defaultColWidth="8.83203125" defaultRowHeight="12.75" x14ac:dyDescent="0.2"/>
  <cols>
    <col min="1" max="1" width="8.83203125" style="10"/>
    <col min="2" max="2" width="86.83203125" style="10" bestFit="1" customWidth="1"/>
    <col min="3" max="3" width="56.83203125" style="10" bestFit="1" customWidth="1"/>
    <col min="4" max="4" width="17.83203125" style="10" customWidth="1"/>
    <col min="5" max="5" width="2.83203125" style="10" customWidth="1"/>
    <col min="6" max="6" width="17.83203125" style="10" customWidth="1"/>
    <col min="7" max="7" width="2.83203125" style="10" customWidth="1"/>
    <col min="8" max="8" width="17.83203125" style="10" customWidth="1"/>
    <col min="9" max="12" width="8.83203125" style="10"/>
    <col min="13" max="13" width="11.6640625" style="10" bestFit="1" customWidth="1"/>
    <col min="14" max="16384" width="8.83203125" style="10"/>
  </cols>
  <sheetData>
    <row r="1" spans="2:13" ht="20.25" x14ac:dyDescent="0.3">
      <c r="B1" s="19" t="s">
        <v>51</v>
      </c>
    </row>
    <row r="2" spans="2:13" ht="15" x14ac:dyDescent="0.2">
      <c r="B2" s="9" t="s">
        <v>52</v>
      </c>
    </row>
    <row r="3" spans="2:13" ht="15" x14ac:dyDescent="0.2">
      <c r="B3" s="9" t="s">
        <v>53</v>
      </c>
    </row>
    <row r="5" spans="2:13" ht="38.25" x14ac:dyDescent="0.2">
      <c r="B5" s="11" t="s">
        <v>13</v>
      </c>
      <c r="C5" s="11" t="s">
        <v>32</v>
      </c>
      <c r="D5" s="12" t="s">
        <v>14</v>
      </c>
      <c r="F5" s="12" t="s">
        <v>29</v>
      </c>
      <c r="H5" s="12" t="s">
        <v>30</v>
      </c>
    </row>
    <row r="6" spans="2:13" x14ac:dyDescent="0.2">
      <c r="B6" s="10" t="s">
        <v>15</v>
      </c>
      <c r="C6" s="10" t="s">
        <v>33</v>
      </c>
      <c r="D6" s="20">
        <v>351198.94</v>
      </c>
      <c r="E6" s="20"/>
      <c r="F6" s="21">
        <v>351198.94</v>
      </c>
      <c r="G6" s="20"/>
      <c r="H6" s="20">
        <f>+F6-D6</f>
        <v>0</v>
      </c>
    </row>
    <row r="7" spans="2:13" x14ac:dyDescent="0.2">
      <c r="B7" s="10" t="s">
        <v>16</v>
      </c>
      <c r="C7" s="10" t="s">
        <v>34</v>
      </c>
      <c r="D7" s="27">
        <v>150000</v>
      </c>
      <c r="E7" s="27"/>
      <c r="F7" s="28">
        <v>150000</v>
      </c>
      <c r="G7" s="27"/>
      <c r="H7" s="27">
        <f t="shared" ref="H7:H24" si="0">+F7-D7</f>
        <v>0</v>
      </c>
      <c r="M7" s="13"/>
    </row>
    <row r="8" spans="2:13" x14ac:dyDescent="0.2">
      <c r="B8" s="10" t="s">
        <v>17</v>
      </c>
      <c r="C8" s="10" t="s">
        <v>36</v>
      </c>
      <c r="D8" s="27">
        <v>0</v>
      </c>
      <c r="E8" s="27"/>
      <c r="F8" s="28">
        <v>0</v>
      </c>
      <c r="G8" s="27"/>
      <c r="H8" s="27">
        <f t="shared" si="0"/>
        <v>0</v>
      </c>
    </row>
    <row r="9" spans="2:13" x14ac:dyDescent="0.2">
      <c r="B9" s="10" t="s">
        <v>18</v>
      </c>
      <c r="C9" s="10" t="s">
        <v>37</v>
      </c>
      <c r="D9" s="27">
        <v>100000</v>
      </c>
      <c r="E9" s="27"/>
      <c r="F9" s="28">
        <v>100000</v>
      </c>
      <c r="G9" s="27"/>
      <c r="H9" s="27">
        <f t="shared" si="0"/>
        <v>0</v>
      </c>
    </row>
    <row r="10" spans="2:13" x14ac:dyDescent="0.2">
      <c r="B10" s="10" t="s">
        <v>6</v>
      </c>
      <c r="C10" s="10" t="s">
        <v>38</v>
      </c>
      <c r="D10" s="27">
        <v>13656.5</v>
      </c>
      <c r="E10" s="27"/>
      <c r="F10" s="28">
        <v>13656.5</v>
      </c>
      <c r="G10" s="27"/>
      <c r="H10" s="27">
        <f t="shared" si="0"/>
        <v>0</v>
      </c>
    </row>
    <row r="11" spans="2:13" x14ac:dyDescent="0.2">
      <c r="B11" s="10" t="s">
        <v>19</v>
      </c>
      <c r="C11" s="10" t="s">
        <v>39</v>
      </c>
      <c r="D11" s="27">
        <v>82573.08</v>
      </c>
      <c r="E11" s="27"/>
      <c r="F11" s="28">
        <v>82573.08</v>
      </c>
      <c r="G11" s="27"/>
      <c r="H11" s="27">
        <f t="shared" si="0"/>
        <v>0</v>
      </c>
    </row>
    <row r="12" spans="2:13" x14ac:dyDescent="0.2">
      <c r="B12" s="10" t="s">
        <v>2</v>
      </c>
      <c r="C12" s="10" t="s">
        <v>40</v>
      </c>
      <c r="D12" s="27">
        <v>335000</v>
      </c>
      <c r="E12" s="27"/>
      <c r="F12" s="28">
        <f>150000+185000</f>
        <v>335000</v>
      </c>
      <c r="G12" s="27"/>
      <c r="H12" s="27">
        <f t="shared" si="0"/>
        <v>0</v>
      </c>
    </row>
    <row r="13" spans="2:13" x14ac:dyDescent="0.2">
      <c r="B13" s="10" t="s">
        <v>20</v>
      </c>
      <c r="C13" s="10" t="s">
        <v>41</v>
      </c>
      <c r="D13" s="27">
        <v>5000</v>
      </c>
      <c r="E13" s="27"/>
      <c r="F13" s="28">
        <f>2000</f>
        <v>2000</v>
      </c>
      <c r="G13" s="27"/>
      <c r="H13" s="27">
        <f t="shared" si="0"/>
        <v>-3000</v>
      </c>
    </row>
    <row r="14" spans="2:13" x14ac:dyDescent="0.2">
      <c r="B14" s="10" t="s">
        <v>21</v>
      </c>
      <c r="C14" s="10" t="s">
        <v>50</v>
      </c>
      <c r="D14" s="27">
        <v>20000</v>
      </c>
      <c r="E14" s="27"/>
      <c r="F14" s="28">
        <v>20000</v>
      </c>
      <c r="G14" s="27"/>
      <c r="H14" s="27">
        <f t="shared" si="0"/>
        <v>0</v>
      </c>
    </row>
    <row r="15" spans="2:13" x14ac:dyDescent="0.2">
      <c r="B15" s="10" t="s">
        <v>0</v>
      </c>
      <c r="C15" s="10" t="s">
        <v>42</v>
      </c>
      <c r="D15" s="27">
        <v>50000</v>
      </c>
      <c r="E15" s="27"/>
      <c r="F15" s="28">
        <v>50000</v>
      </c>
      <c r="G15" s="27"/>
      <c r="H15" s="27">
        <f t="shared" si="0"/>
        <v>0</v>
      </c>
    </row>
    <row r="16" spans="2:13" x14ac:dyDescent="0.2">
      <c r="B16" s="10" t="s">
        <v>22</v>
      </c>
      <c r="C16" s="10" t="s">
        <v>43</v>
      </c>
      <c r="D16" s="27">
        <v>410000</v>
      </c>
      <c r="E16" s="27"/>
      <c r="F16" s="28">
        <v>410000</v>
      </c>
      <c r="G16" s="27"/>
      <c r="H16" s="27">
        <f t="shared" si="0"/>
        <v>0</v>
      </c>
    </row>
    <row r="17" spans="2:8" x14ac:dyDescent="0.2">
      <c r="B17" s="10" t="s">
        <v>23</v>
      </c>
      <c r="C17" s="10" t="s">
        <v>44</v>
      </c>
      <c r="D17" s="27">
        <v>100000</v>
      </c>
      <c r="E17" s="27"/>
      <c r="F17" s="28">
        <v>21018</v>
      </c>
      <c r="G17" s="27"/>
      <c r="H17" s="27">
        <f t="shared" si="0"/>
        <v>-78982</v>
      </c>
    </row>
    <row r="18" spans="2:8" x14ac:dyDescent="0.2">
      <c r="B18" s="10" t="s">
        <v>31</v>
      </c>
      <c r="C18" s="10" t="s">
        <v>45</v>
      </c>
      <c r="D18" s="27">
        <v>30000</v>
      </c>
      <c r="E18" s="27"/>
      <c r="F18" s="28">
        <v>25821.45</v>
      </c>
      <c r="G18" s="27"/>
      <c r="H18" s="27">
        <f t="shared" si="0"/>
        <v>-4178.5499999999993</v>
      </c>
    </row>
    <row r="19" spans="2:8" x14ac:dyDescent="0.2">
      <c r="B19" s="10" t="s">
        <v>1</v>
      </c>
      <c r="C19" s="10" t="s">
        <v>45</v>
      </c>
      <c r="D19" s="27">
        <v>482000</v>
      </c>
      <c r="E19" s="27"/>
      <c r="F19" s="28">
        <v>481105</v>
      </c>
      <c r="G19" s="27"/>
      <c r="H19" s="27">
        <f t="shared" si="0"/>
        <v>-895</v>
      </c>
    </row>
    <row r="20" spans="2:8" x14ac:dyDescent="0.2">
      <c r="B20" s="10" t="s">
        <v>3</v>
      </c>
      <c r="C20" s="10" t="s">
        <v>46</v>
      </c>
      <c r="D20" s="27">
        <v>260000</v>
      </c>
      <c r="E20" s="27"/>
      <c r="F20" s="28">
        <v>260000</v>
      </c>
      <c r="G20" s="27"/>
      <c r="H20" s="27">
        <f t="shared" si="0"/>
        <v>0</v>
      </c>
    </row>
    <row r="21" spans="2:8" x14ac:dyDescent="0.2">
      <c r="B21" s="10" t="s">
        <v>24</v>
      </c>
      <c r="C21" s="10" t="s">
        <v>7</v>
      </c>
      <c r="D21" s="27">
        <v>13656.5</v>
      </c>
      <c r="E21" s="27"/>
      <c r="F21" s="28">
        <v>13656.5</v>
      </c>
      <c r="G21" s="27"/>
      <c r="H21" s="27">
        <f t="shared" si="0"/>
        <v>0</v>
      </c>
    </row>
    <row r="22" spans="2:8" x14ac:dyDescent="0.2">
      <c r="B22" s="10" t="s">
        <v>4</v>
      </c>
      <c r="C22" s="10" t="s">
        <v>4</v>
      </c>
      <c r="D22" s="27">
        <v>23325</v>
      </c>
      <c r="E22" s="27"/>
      <c r="F22" s="28">
        <f>28500+28500+300-28500+2125</f>
        <v>30925</v>
      </c>
      <c r="G22" s="27"/>
      <c r="H22" s="27">
        <f t="shared" si="0"/>
        <v>7600</v>
      </c>
    </row>
    <row r="23" spans="2:8" x14ac:dyDescent="0.2">
      <c r="B23" s="10" t="s">
        <v>5</v>
      </c>
      <c r="C23" s="10" t="s">
        <v>47</v>
      </c>
      <c r="D23" s="27">
        <v>4000</v>
      </c>
      <c r="E23" s="27"/>
      <c r="F23" s="28">
        <v>4000</v>
      </c>
      <c r="G23" s="27"/>
      <c r="H23" s="27">
        <f t="shared" si="0"/>
        <v>0</v>
      </c>
    </row>
    <row r="24" spans="2:8" x14ac:dyDescent="0.2">
      <c r="B24" s="10" t="s">
        <v>25</v>
      </c>
      <c r="C24" s="10" t="s">
        <v>41</v>
      </c>
      <c r="D24" s="27">
        <v>5000</v>
      </c>
      <c r="E24" s="27"/>
      <c r="F24" s="28">
        <v>4118.5</v>
      </c>
      <c r="G24" s="27"/>
      <c r="H24" s="27">
        <f t="shared" si="0"/>
        <v>-881.5</v>
      </c>
    </row>
    <row r="25" spans="2:8" x14ac:dyDescent="0.2">
      <c r="B25" s="14" t="s">
        <v>26</v>
      </c>
      <c r="C25" s="14"/>
      <c r="D25" s="22">
        <f>+SUM(D6:D24)</f>
        <v>2435410.02</v>
      </c>
      <c r="E25" s="22"/>
      <c r="F25" s="22">
        <f>+SUM(F6:F24)</f>
        <v>2355072.9699999997</v>
      </c>
      <c r="G25" s="22"/>
      <c r="H25" s="22">
        <f>+SUM(H6:H24)</f>
        <v>-80337.05</v>
      </c>
    </row>
    <row r="26" spans="2:8" x14ac:dyDescent="0.2">
      <c r="D26" s="23"/>
      <c r="E26" s="23"/>
      <c r="F26" s="23"/>
      <c r="G26" s="23"/>
      <c r="H26" s="23"/>
    </row>
    <row r="27" spans="2:8" x14ac:dyDescent="0.2">
      <c r="B27" s="10" t="s">
        <v>54</v>
      </c>
      <c r="D27" s="29">
        <v>500000</v>
      </c>
      <c r="E27" s="29"/>
      <c r="F27" s="29">
        <v>500000</v>
      </c>
      <c r="G27" s="29"/>
      <c r="H27" s="27">
        <f t="shared" ref="H27" si="1">+F27-D27</f>
        <v>0</v>
      </c>
    </row>
    <row r="28" spans="2:8" x14ac:dyDescent="0.2">
      <c r="B28" s="14" t="s">
        <v>55</v>
      </c>
      <c r="C28" s="14"/>
      <c r="D28" s="22">
        <f>SUM(D27:D27)</f>
        <v>500000</v>
      </c>
      <c r="E28" s="22"/>
      <c r="F28" s="22">
        <f>SUM(F27:F27)</f>
        <v>500000</v>
      </c>
      <c r="G28" s="22"/>
      <c r="H28" s="22">
        <f>SUM(H27:H27)</f>
        <v>0</v>
      </c>
    </row>
    <row r="29" spans="2:8" x14ac:dyDescent="0.2">
      <c r="B29" s="15"/>
      <c r="C29" s="15"/>
      <c r="D29" s="24"/>
      <c r="E29" s="24"/>
      <c r="F29" s="24"/>
      <c r="G29" s="24"/>
      <c r="H29" s="24"/>
    </row>
    <row r="30" spans="2:8" x14ac:dyDescent="0.2">
      <c r="B30" s="10" t="s">
        <v>49</v>
      </c>
      <c r="C30" s="10" t="s">
        <v>35</v>
      </c>
      <c r="D30" s="27">
        <v>81838.12</v>
      </c>
      <c r="E30" s="27"/>
      <c r="F30" s="27">
        <v>0</v>
      </c>
      <c r="G30" s="27"/>
      <c r="H30" s="27">
        <f t="shared" ref="H30" si="2">+F30-D30</f>
        <v>-81838.12</v>
      </c>
    </row>
    <row r="31" spans="2:8" x14ac:dyDescent="0.2">
      <c r="D31" s="23"/>
      <c r="E31" s="23"/>
      <c r="F31" s="23"/>
      <c r="G31" s="23"/>
      <c r="H31" s="23"/>
    </row>
    <row r="32" spans="2:8" x14ac:dyDescent="0.2">
      <c r="B32" s="16" t="s">
        <v>27</v>
      </c>
      <c r="C32" s="16"/>
      <c r="D32" s="25">
        <f>+D25+D28+D30</f>
        <v>3017248.14</v>
      </c>
      <c r="E32" s="25"/>
      <c r="F32" s="25">
        <f>+F25+F28+F30</f>
        <v>2855072.9699999997</v>
      </c>
      <c r="G32" s="25"/>
      <c r="H32" s="25">
        <f>+H25+H28+H30</f>
        <v>-162175.16999999998</v>
      </c>
    </row>
    <row r="33" spans="2:8" x14ac:dyDescent="0.2">
      <c r="B33" s="17"/>
      <c r="C33" s="17"/>
      <c r="D33" s="23"/>
      <c r="E33" s="23"/>
      <c r="F33" s="23"/>
      <c r="G33" s="23"/>
      <c r="H33" s="23"/>
    </row>
    <row r="34" spans="2:8" x14ac:dyDescent="0.2">
      <c r="B34" s="10" t="s">
        <v>48</v>
      </c>
      <c r="D34" s="28">
        <v>407825</v>
      </c>
      <c r="E34" s="28"/>
      <c r="F34" s="28">
        <v>407825</v>
      </c>
      <c r="G34" s="28"/>
      <c r="H34" s="27">
        <f t="shared" ref="H34" si="3">+F34-D34</f>
        <v>0</v>
      </c>
    </row>
    <row r="35" spans="2:8" x14ac:dyDescent="0.2">
      <c r="D35" s="23"/>
      <c r="E35" s="23"/>
      <c r="F35" s="23"/>
      <c r="G35" s="23"/>
      <c r="H35" s="23"/>
    </row>
    <row r="36" spans="2:8" ht="13.5" thickBot="1" x14ac:dyDescent="0.25">
      <c r="B36" s="18" t="s">
        <v>28</v>
      </c>
      <c r="C36" s="18"/>
      <c r="D36" s="26">
        <f>+D32+D34</f>
        <v>3425073.14</v>
      </c>
      <c r="E36" s="26"/>
      <c r="F36" s="26">
        <f>+F32+F34</f>
        <v>3262897.9699999997</v>
      </c>
      <c r="G36" s="26"/>
      <c r="H36" s="26">
        <f>+H32+H34</f>
        <v>-162175.16999999998</v>
      </c>
    </row>
    <row r="37" spans="2:8" ht="13.5" thickTop="1" x14ac:dyDescent="0.2">
      <c r="D37" s="23"/>
      <c r="E37" s="23"/>
      <c r="F37" s="23"/>
      <c r="G37" s="23"/>
      <c r="H37" s="23"/>
    </row>
  </sheetData>
  <sheetProtection algorithmName="SHA-512" hashValue="dme9M8H2ythcgJElW9XH76dbziH/0YPaj2HA6ThIp3YQN60tWQL2Np+clbmQSyHD8P6mIZ24GiGm9pV7Q6Ll9w==" saltValue="Oz1PMoaVKeMT1xHfXu++uA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58D0-7241-4531-A13F-4B9414218D84}">
  <dimension ref="B1:C6"/>
  <sheetViews>
    <sheetView showGridLines="0" tabSelected="1" workbookViewId="0"/>
  </sheetViews>
  <sheetFormatPr defaultRowHeight="11.25" x14ac:dyDescent="0.2"/>
  <cols>
    <col min="2" max="2" width="57.33203125" customWidth="1"/>
    <col min="3" max="3" width="46.1640625" bestFit="1" customWidth="1"/>
    <col min="4" max="4" width="11.6640625" bestFit="1" customWidth="1"/>
    <col min="7" max="7" width="57.5" bestFit="1" customWidth="1"/>
    <col min="8" max="8" width="10.1640625" bestFit="1" customWidth="1"/>
  </cols>
  <sheetData>
    <row r="1" spans="2:3" ht="12" thickBot="1" x14ac:dyDescent="0.25"/>
    <row r="2" spans="2:3" ht="15.75" thickBot="1" x14ac:dyDescent="0.25">
      <c r="B2" s="1" t="s">
        <v>8</v>
      </c>
      <c r="C2" s="2">
        <v>75678535</v>
      </c>
    </row>
    <row r="3" spans="2:3" ht="15.75" thickBot="1" x14ac:dyDescent="0.25">
      <c r="B3" s="3" t="s">
        <v>9</v>
      </c>
      <c r="C3" s="4">
        <v>411781</v>
      </c>
    </row>
    <row r="4" spans="2:3" ht="30.75" thickBot="1" x14ac:dyDescent="0.25">
      <c r="B4" s="3" t="s">
        <v>10</v>
      </c>
      <c r="C4" s="7">
        <v>1903778.0581555646</v>
      </c>
    </row>
    <row r="5" spans="2:3" ht="30.75" thickBot="1" x14ac:dyDescent="0.25">
      <c r="B5" s="3" t="s">
        <v>11</v>
      </c>
      <c r="C5" s="8" t="e">
        <f>'Estimated Expenses'!#REF!</f>
        <v>#REF!</v>
      </c>
    </row>
    <row r="6" spans="2:3" ht="15.75" thickBot="1" x14ac:dyDescent="0.25">
      <c r="B6" s="5" t="s">
        <v>12</v>
      </c>
      <c r="C6" s="6" t="e">
        <f>SUM(C2:C5)</f>
        <v>#REF!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D171F7B3DDE74E98E0F5431EAE6308" ma:contentTypeVersion="21" ma:contentTypeDescription="Create a new document." ma:contentTypeScope="" ma:versionID="36e6849c18d864b6fa917f4f210e4e27">
  <xsd:schema xmlns:xsd="http://www.w3.org/2001/XMLSchema" xmlns:xs="http://www.w3.org/2001/XMLSchema" xmlns:p="http://schemas.microsoft.com/office/2006/metadata/properties" xmlns:ns1="http://schemas.microsoft.com/sharepoint/v3" xmlns:ns2="aca7d723-bad4-4126-8137-f7b547dbf029" xmlns:ns3="4a83a662-decd-40e8-89ab-21918cab0e69" targetNamespace="http://schemas.microsoft.com/office/2006/metadata/properties" ma:root="true" ma:fieldsID="9658dd1e59df0869b8fc0c730314b014" ns1:_="" ns2:_="" ns3:_="">
    <xsd:import namespace="http://schemas.microsoft.com/sharepoint/v3"/>
    <xsd:import namespace="aca7d723-bad4-4126-8137-f7b547dbf029"/>
    <xsd:import namespace="4a83a662-decd-40e8-89ab-21918cab0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7d723-bad4-4126-8137-f7b547dbf0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869a17e-d325-4bb8-b869-a4164309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a662-decd-40e8-89ab-21918cab0e6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323c754b-1600-4d99-b7ef-bf53aa3ce010}" ma:internalName="TaxCatchAll" ma:showField="CatchAllData" ma:web="4a83a662-decd-40e8-89ab-21918cab0e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a83a662-decd-40e8-89ab-21918cab0e69" xsi:nil="true"/>
    <lcf76f155ced4ddcb4097134ff3c332f xmlns="aca7d723-bad4-4126-8137-f7b547dbf029">
      <Terms xmlns="http://schemas.microsoft.com/office/infopath/2007/PartnerControls"/>
    </lcf76f155ced4ddcb4097134ff3c332f>
    <_ip_UnifiedCompliancePolicyProperties xmlns="http://schemas.microsoft.com/sharepoint/v3" xsi:nil="true"/>
    <_Flow_SignoffStatus xmlns="aca7d723-bad4-4126-8137-f7b547dbf029" xsi:nil="true"/>
  </documentManagement>
</p:properties>
</file>

<file path=customXml/itemProps1.xml><?xml version="1.0" encoding="utf-8"?>
<ds:datastoreItem xmlns:ds="http://schemas.openxmlformats.org/officeDocument/2006/customXml" ds:itemID="{2E9612ED-3D18-4030-8957-06004675A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a7d723-bad4-4126-8137-f7b547dbf029"/>
    <ds:schemaRef ds:uri="4a83a662-decd-40e8-89ab-21918cab0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E8B72-4460-45B5-896A-748B9C6CC7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F1906-59FD-4654-A5BD-47ECB434850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a83a662-decd-40e8-89ab-21918cab0e69"/>
    <ds:schemaRef ds:uri="aca7d723-bad4-4126-8137-f7b547dbf0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 Expenses</vt:lpstr>
      <vt:lpstr>Total Issuance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Spoons, Dirk [ICG-MKTS]</dc:creator>
  <cp:keywords/>
  <dc:description/>
  <cp:lastModifiedBy>John Givens</cp:lastModifiedBy>
  <cp:revision/>
  <dcterms:created xsi:type="dcterms:W3CDTF">2002-09-04T19:35:20Z</dcterms:created>
  <dcterms:modified xsi:type="dcterms:W3CDTF">2024-06-27T17:28:56Z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4.2.8</vt:lpwstr>
  </property>
  <property fmtid="{D5CDD505-2E9C-101B-9397-08002B2CF9AE}" pid="3" name="MSIP_Label_d291669d-c62a-41f9-9790-e463798003d8_Enabled">
    <vt:lpwstr>true</vt:lpwstr>
  </property>
  <property fmtid="{D5CDD505-2E9C-101B-9397-08002B2CF9AE}" pid="4" name="MSIP_Label_d291669d-c62a-41f9-9790-e463798003d8_SetDate">
    <vt:lpwstr>2022-05-16T23:28:42Z</vt:lpwstr>
  </property>
  <property fmtid="{D5CDD505-2E9C-101B-9397-08002B2CF9AE}" pid="5" name="MSIP_Label_d291669d-c62a-41f9-9790-e463798003d8_Method">
    <vt:lpwstr>Privileged</vt:lpwstr>
  </property>
  <property fmtid="{D5CDD505-2E9C-101B-9397-08002B2CF9AE}" pid="6" name="MSIP_Label_d291669d-c62a-41f9-9790-e463798003d8_Name">
    <vt:lpwstr>Public</vt:lpwstr>
  </property>
  <property fmtid="{D5CDD505-2E9C-101B-9397-08002B2CF9AE}" pid="7" name="MSIP_Label_d291669d-c62a-41f9-9790-e463798003d8_SiteId">
    <vt:lpwstr>1771ae17-e764-4e0f-a476-d4184d79a5d9</vt:lpwstr>
  </property>
  <property fmtid="{D5CDD505-2E9C-101B-9397-08002B2CF9AE}" pid="8" name="MSIP_Label_d291669d-c62a-41f9-9790-e463798003d8_ActionId">
    <vt:lpwstr>67c6f81f-8c98-4865-a7a6-0a80571909bf</vt:lpwstr>
  </property>
  <property fmtid="{D5CDD505-2E9C-101B-9397-08002B2CF9AE}" pid="9" name="MSIP_Label_d291669d-c62a-41f9-9790-e463798003d8_ContentBits">
    <vt:lpwstr>0</vt:lpwstr>
  </property>
  <property fmtid="{D5CDD505-2E9C-101B-9397-08002B2CF9AE}" pid="10" name="ContentTypeId">
    <vt:lpwstr>0x01010041D171F7B3DDE74E98E0F5431EAE6308</vt:lpwstr>
  </property>
  <property fmtid="{D5CDD505-2E9C-101B-9397-08002B2CF9AE}" pid="11" name="MediaServiceImageTags">
    <vt:lpwstr/>
  </property>
</Properties>
</file>