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15" windowHeight="9990" activeTab="0"/>
  </bookViews>
  <sheets>
    <sheet name="I-1 Accounts Payable" sheetId="1" r:id="rId1"/>
    <sheet name="Journal (OMES use only)" sheetId="2" r:id="rId2"/>
  </sheets>
  <definedNames>
    <definedName name="_xlnm.Print_Area" localSheetId="0">'I-1 Accounts Payable'!$A$1:$T$115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E13" authorId="0">
      <text>
        <r>
          <rPr>
            <b/>
            <sz val="11"/>
            <rFont val="Tahoma"/>
            <family val="2"/>
          </rPr>
          <t>OMES:
Enter 5-digit agency number prefixed with an "A" in this cell.
(example: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prefixed with an "F" in this cell.
(example: F1000 = general fund type)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<sst xmlns="http://schemas.openxmlformats.org/spreadsheetml/2006/main" count="142" uniqueCount="116">
  <si>
    <t>GAAP CONVERSION MANUAL</t>
  </si>
  <si>
    <t>ACCOUNTS PAYABLE AND</t>
  </si>
  <si>
    <t>Review</t>
  </si>
  <si>
    <t>ENCUMBRANCE SUMMARY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</si>
  <si>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</si>
  <si>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</si>
  <si>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</si>
  <si>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</si>
  <si>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</si>
  <si>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</si>
  <si>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</si>
  <si>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</si>
  <si>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</si>
  <si>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</si>
  <si>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</si>
  <si>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</si>
  <si>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ACCOUNTS PAYABLE</t>
  </si>
  <si>
    <t>Amount June 30</t>
  </si>
  <si>
    <t>Capital Outlay Payables</t>
  </si>
  <si>
    <t>(3)</t>
  </si>
  <si>
    <t>Federal Payables-Capital Outlay</t>
  </si>
  <si>
    <t>(4.a.)</t>
  </si>
  <si>
    <t>Federal Payables-Other</t>
  </si>
  <si>
    <t>(4.b.)</t>
  </si>
  <si>
    <t>Other Payables</t>
  </si>
  <si>
    <t>(5)</t>
  </si>
  <si>
    <t>Total Accounts Payable</t>
  </si>
  <si>
    <t>(6)</t>
  </si>
  <si>
    <t>(7)</t>
  </si>
  <si>
    <t>Method used to estimate accounts payable (Check One)</t>
  </si>
  <si>
    <t>ENCUMBRANCES</t>
  </si>
  <si>
    <t>Outstanding encumbrances</t>
  </si>
  <si>
    <t>(8)</t>
  </si>
  <si>
    <t>(9)</t>
  </si>
  <si>
    <t>Method used to estimate encumbrances (Check One)</t>
  </si>
  <si>
    <t>1.  August and September expenditures from prior year funds</t>
  </si>
  <si>
    <t>2.  Other (Specify method)</t>
  </si>
  <si>
    <t xml:space="preserve">FORM CONTINUED </t>
  </si>
  <si>
    <t>Page 2</t>
  </si>
  <si>
    <t>(11)</t>
  </si>
  <si>
    <t>Subrecipient</t>
  </si>
  <si>
    <t>Primary</t>
  </si>
  <si>
    <t>Passed Through</t>
  </si>
  <si>
    <t>Number</t>
  </si>
  <si>
    <t>Federal Payable</t>
  </si>
  <si>
    <t>Recipient</t>
  </si>
  <si>
    <t>A Non-State Entity</t>
  </si>
  <si>
    <t>A State Agency</t>
  </si>
  <si>
    <t>Total</t>
  </si>
  <si>
    <t>Note:  The total of item (11) should agree with item (4) on page 1.</t>
  </si>
  <si>
    <t>Summary.  If you did not receive this package, please contact your Financial Reporting Analyst.</t>
  </si>
  <si>
    <t>(12)  If you received federal funds passed through another state agency:</t>
  </si>
  <si>
    <t>At June 30, had reimbursement been requested from the pass through state agency for all allowable grant/entitlement expenditures?</t>
  </si>
  <si>
    <t>Yes</t>
  </si>
  <si>
    <t>No</t>
  </si>
  <si>
    <t>$</t>
  </si>
  <si>
    <t>Account Number</t>
  </si>
  <si>
    <t>Dr.</t>
  </si>
  <si>
    <t>Cr.</t>
  </si>
  <si>
    <t>JE Posted:</t>
  </si>
  <si>
    <t>G</t>
  </si>
  <si>
    <t>13</t>
  </si>
  <si>
    <t>Current Expenditures</t>
  </si>
  <si>
    <t>Capital Outlay</t>
  </si>
  <si>
    <t>Accounts Payable</t>
  </si>
  <si>
    <t>202000</t>
  </si>
  <si>
    <t>To Record Accounts Payable</t>
  </si>
  <si>
    <t>18</t>
  </si>
  <si>
    <t>Federal Receivable</t>
  </si>
  <si>
    <t>116000</t>
  </si>
  <si>
    <t>Federal Revenue</t>
  </si>
  <si>
    <t>To Record Federal Receivable for Expenditures Paid but not Requested</t>
  </si>
  <si>
    <t>Reimbursement from Pass Through State Agency</t>
  </si>
  <si>
    <r>
      <t xml:space="preserve">If you answered </t>
    </r>
    <r>
      <rPr>
        <b/>
        <sz val="13"/>
        <color indexed="8"/>
        <rFont val="Arial"/>
        <family val="2"/>
      </rPr>
      <t>NO</t>
    </r>
    <r>
      <rPr>
        <sz val="13"/>
        <color indexed="8"/>
        <rFont val="Arial"/>
        <family val="2"/>
      </rPr>
      <t>, enter the amount which had not been requested at June 30.</t>
    </r>
  </si>
  <si>
    <t>3. Other (Specify method)</t>
  </si>
  <si>
    <t>2. Review payments after June 30</t>
  </si>
  <si>
    <t>1. July expenditures from prior year funds</t>
  </si>
  <si>
    <t>--Complete (1) and (2) and Check Here If Summary Form Does Not Apply</t>
  </si>
  <si>
    <t xml:space="preserve">       (10)  Comments:</t>
  </si>
  <si>
    <t>Column1</t>
  </si>
  <si>
    <t>Column2</t>
  </si>
  <si>
    <t>24 I.1</t>
  </si>
  <si>
    <t>24 I.2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</si>
  <si>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</si>
  <si>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</si>
  <si>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</si>
  <si>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</si>
  <si>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</si>
  <si>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</si>
  <si>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</si>
  <si>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</si>
  <si>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</si>
  <si>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</si>
  <si>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</si>
  <si>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</si>
  <si>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</si>
  <si>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</si>
  <si>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</si>
  <si>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</si>
  <si>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GAAP</t>
  </si>
  <si>
    <t>Regular or Auto-Reversal</t>
  </si>
  <si>
    <t>Entity</t>
  </si>
  <si>
    <t>Entry Status (W or P)</t>
  </si>
  <si>
    <t>Agency #</t>
  </si>
  <si>
    <t>Fund</t>
  </si>
  <si>
    <t>OMES USE ONLY</t>
  </si>
  <si>
    <t>DO NOT WRITE BELOW THIS LINE - FOR OMES USE ONLY</t>
  </si>
  <si>
    <t>Agency Name</t>
  </si>
  <si>
    <t>A</t>
  </si>
  <si>
    <t>W</t>
  </si>
  <si>
    <t>-- Return to OMES Financial Reporting Unit by September 9--</t>
  </si>
  <si>
    <t>Not applicable</t>
  </si>
  <si>
    <t>AL</t>
  </si>
  <si>
    <t>For the AL numbers which you are a primary recipient or a subrecipient receiving federal funds passed through a non-state entity, ensure</t>
  </si>
  <si>
    <t>the federal payables are included as a federal grant/entitlement receivable on the Federal Grant/Entitlement Receivables and Unearned Revenue</t>
  </si>
  <si>
    <t>OMES Form I-1 (2023)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</si>
</sst>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[&lt;=9999999]###\-####;\(###\)\ ###\-####"/>
    <numFmt numFmtId="167" formatCode="mm/dd/yy;@"/>
    <numFmt numFmtId="168" formatCode="[$-409]dddd\,\ mmmm\ dd\,\ yyyy"/>
    <numFmt numFmtId="169" formatCode="_(* #,##0.0_);_(* \(#,##0.0\);_(* &quot;-&quot;??_);_(@_)"/>
    <numFmt numFmtId="170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1"/>
      <name val="Calibri"/>
      <family val="2"/>
    </font>
    <font>
      <b/>
      <sz val="12"/>
      <color rgb="FFC00000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 quotePrefix="1">
      <alignment horizontal="center"/>
      <protection locked="0"/>
    </xf>
    <xf numFmtId="49" fontId="3" fillId="33" borderId="11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 horizontal="center" readingOrder="1"/>
      <protection locked="0"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Continuous"/>
      <protection/>
    </xf>
    <xf numFmtId="0" fontId="3" fillId="33" borderId="14" xfId="0" applyNumberFormat="1" applyFont="1" applyFill="1" applyBorder="1" applyAlignment="1" applyProtection="1">
      <alignment horizontal="centerContinuous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right"/>
      <protection/>
    </xf>
    <xf numFmtId="0" fontId="4" fillId="33" borderId="14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horizontal="right"/>
      <protection/>
    </xf>
    <xf numFmtId="49" fontId="3" fillId="33" borderId="14" xfId="0" applyNumberFormat="1" applyFont="1" applyFill="1" applyBorder="1" applyAlignment="1" applyProtection="1">
      <alignment horizontal="right"/>
      <protection/>
    </xf>
    <xf numFmtId="49" fontId="3" fillId="33" borderId="14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6" fillId="33" borderId="2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Alignment="1" applyProtection="1">
      <alignment/>
      <protection/>
    </xf>
    <xf numFmtId="0" fontId="9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 quotePrefix="1">
      <alignment/>
      <protection/>
    </xf>
    <xf numFmtId="0" fontId="55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14" xfId="0" applyNumberFormat="1" applyFont="1" applyFill="1" applyBorder="1" applyAlignment="1" applyProtection="1">
      <alignment horizontal="center"/>
      <protection locked="0"/>
    </xf>
    <xf numFmtId="165" fontId="2" fillId="33" borderId="19" xfId="0" applyNumberFormat="1" applyFont="1" applyFill="1" applyBorder="1" applyAlignment="1" applyProtection="1">
      <alignment horizontal="center"/>
      <protection locked="0"/>
    </xf>
    <xf numFmtId="0" fontId="56" fillId="33" borderId="20" xfId="0" applyNumberFormat="1" applyFont="1" applyFill="1" applyBorder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/>
      <protection/>
    </xf>
    <xf numFmtId="0" fontId="56" fillId="33" borderId="0" xfId="0" applyNumberFormat="1" applyFont="1" applyFill="1" applyAlignment="1" applyProtection="1">
      <alignment horizontal="left" vertical="center"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57" fillId="33" borderId="0" xfId="0" applyNumberFormat="1" applyFont="1" applyFill="1" applyBorder="1" applyAlignment="1" applyProtection="1">
      <alignment vertical="center"/>
      <protection/>
    </xf>
    <xf numFmtId="167" fontId="3" fillId="33" borderId="10" xfId="0" applyNumberFormat="1" applyFont="1" applyFill="1" applyBorder="1" applyAlignment="1" applyProtection="1">
      <alignment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 vertical="center"/>
    </xf>
    <xf numFmtId="0" fontId="58" fillId="0" borderId="0" xfId="0" applyNumberFormat="1" applyFont="1" applyAlignment="1">
      <alignment horizontal="left" vertical="center"/>
    </xf>
    <xf numFmtId="0" fontId="58" fillId="0" borderId="0" xfId="0" applyNumberFormat="1" applyFont="1" applyAlignment="1">
      <alignment vertical="center"/>
    </xf>
    <xf numFmtId="0" fontId="58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58" fillId="0" borderId="0" xfId="0" applyNumberFormat="1" applyFont="1" applyBorder="1" applyAlignment="1">
      <alignment vertical="center"/>
    </xf>
    <xf numFmtId="0" fontId="5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3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36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34" borderId="0" xfId="0" applyNumberFormat="1" applyFill="1" applyBorder="1" applyAlignment="1">
      <alignment horizontal="left" vertical="center"/>
    </xf>
    <xf numFmtId="43" fontId="0" fillId="34" borderId="0" xfId="42" applyFont="1" applyFill="1" applyAlignment="1">
      <alignment vertical="center"/>
    </xf>
    <xf numFmtId="43" fontId="0" fillId="0" borderId="0" xfId="42" applyFont="1" applyFill="1" applyAlignment="1">
      <alignment vertical="center"/>
    </xf>
    <xf numFmtId="43" fontId="58" fillId="0" borderId="0" xfId="42" applyFont="1" applyAlignment="1">
      <alignment vertical="center"/>
    </xf>
    <xf numFmtId="43" fontId="58" fillId="0" borderId="0" xfId="42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9" fillId="33" borderId="0" xfId="0" applyNumberFormat="1" applyFont="1" applyFill="1" applyBorder="1" applyAlignment="1" applyProtection="1">
      <alignment vertical="center"/>
      <protection/>
    </xf>
    <xf numFmtId="0" fontId="60" fillId="33" borderId="0" xfId="0" applyNumberFormat="1" applyFont="1" applyFill="1" applyAlignment="1" applyProtection="1">
      <alignment/>
      <protection/>
    </xf>
    <xf numFmtId="43" fontId="3" fillId="33" borderId="11" xfId="42" applyFont="1" applyFill="1" applyBorder="1" applyAlignment="1" applyProtection="1">
      <alignment/>
      <protection/>
    </xf>
    <xf numFmtId="43" fontId="3" fillId="33" borderId="14" xfId="42" applyFont="1" applyFill="1" applyBorder="1" applyAlignment="1" applyProtection="1">
      <alignment horizontal="centerContinuous"/>
      <protection/>
    </xf>
    <xf numFmtId="43" fontId="3" fillId="33" borderId="0" xfId="42" applyFont="1" applyFill="1" applyAlignment="1" applyProtection="1">
      <alignment/>
      <protection/>
    </xf>
    <xf numFmtId="43" fontId="3" fillId="33" borderId="0" xfId="42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right"/>
      <protection locked="0"/>
    </xf>
    <xf numFmtId="0" fontId="9" fillId="33" borderId="14" xfId="0" applyNumberFormat="1" applyFont="1" applyFill="1" applyBorder="1" applyAlignment="1" applyProtection="1">
      <alignment horizontal="right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 applyProtection="1">
      <alignment horizontal="center"/>
      <protection/>
    </xf>
    <xf numFmtId="166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1" fontId="3" fillId="33" borderId="19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41" fontId="3" fillId="33" borderId="10" xfId="0" applyNumberFormat="1" applyFont="1" applyFill="1" applyBorder="1" applyAlignment="1" applyProtection="1">
      <alignment horizontal="right"/>
      <protection locked="0"/>
    </xf>
    <xf numFmtId="41" fontId="3" fillId="33" borderId="23" xfId="0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center"/>
      <protection locked="0"/>
    </xf>
    <xf numFmtId="49" fontId="3" fillId="33" borderId="19" xfId="0" applyNumberFormat="1" applyFont="1" applyFill="1" applyBorder="1" applyAlignment="1" applyProtection="1">
      <alignment horizontal="center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0" fontId="5" fillId="33" borderId="0" xfId="0" applyNumberFormat="1" applyFont="1" applyFill="1" applyBorder="1" applyAlignment="1" applyProtection="1">
      <alignment horizontal="center"/>
      <protection/>
    </xf>
    <xf numFmtId="49" fontId="3" fillId="33" borderId="19" xfId="0" applyNumberFormat="1" applyFont="1" applyFill="1" applyBorder="1" applyAlignment="1" applyProtection="1">
      <alignment horizontal="left"/>
      <protection locked="0"/>
    </xf>
    <xf numFmtId="49" fontId="3" fillId="33" borderId="12" xfId="0" applyNumberFormat="1" applyFont="1" applyFill="1" applyBorder="1" applyAlignment="1" applyProtection="1">
      <alignment horizontal="center"/>
      <protection locked="0"/>
    </xf>
    <xf numFmtId="0" fontId="7" fillId="33" borderId="0" xfId="0" applyNumberFormat="1" applyFont="1" applyFill="1" applyAlignment="1" applyProtection="1">
      <alignment horizontal="center" vertical="center"/>
      <protection/>
    </xf>
    <xf numFmtId="41" fontId="3" fillId="33" borderId="25" xfId="42" applyNumberFormat="1" applyFont="1" applyFill="1" applyBorder="1" applyAlignment="1" applyProtection="1">
      <alignment horizontal="center"/>
      <protection locked="0"/>
    </xf>
    <xf numFmtId="41" fontId="3" fillId="33" borderId="19" xfId="42" applyNumberFormat="1" applyFont="1" applyFill="1" applyBorder="1" applyAlignment="1" applyProtection="1">
      <alignment horizontal="center"/>
      <protection locked="0"/>
    </xf>
    <xf numFmtId="41" fontId="3" fillId="33" borderId="26" xfId="42" applyNumberFormat="1" applyFont="1" applyFill="1" applyBorder="1" applyAlignment="1" applyProtection="1">
      <alignment horizontal="center"/>
      <protection locked="0"/>
    </xf>
    <xf numFmtId="170" fontId="3" fillId="33" borderId="25" xfId="42" applyNumberFormat="1" applyFont="1" applyFill="1" applyBorder="1" applyAlignment="1" applyProtection="1">
      <alignment horizontal="center"/>
      <protection locked="0"/>
    </xf>
    <xf numFmtId="170" fontId="3" fillId="33" borderId="19" xfId="42" applyNumberFormat="1" applyFont="1" applyFill="1" applyBorder="1" applyAlignment="1" applyProtection="1">
      <alignment horizontal="center"/>
      <protection locked="0"/>
    </xf>
    <xf numFmtId="170" fontId="3" fillId="33" borderId="26" xfId="42" applyNumberFormat="1" applyFont="1" applyFill="1" applyBorder="1" applyAlignment="1" applyProtection="1">
      <alignment horizontal="center"/>
      <protection locked="0"/>
    </xf>
    <xf numFmtId="43" fontId="3" fillId="33" borderId="25" xfId="42" applyFont="1" applyFill="1" applyBorder="1" applyAlignment="1" applyProtection="1">
      <alignment horizontal="center"/>
      <protection locked="0"/>
    </xf>
    <xf numFmtId="43" fontId="3" fillId="33" borderId="19" xfId="42" applyFont="1" applyFill="1" applyBorder="1" applyAlignment="1" applyProtection="1">
      <alignment horizontal="center"/>
      <protection locked="0"/>
    </xf>
    <xf numFmtId="43" fontId="3" fillId="33" borderId="26" xfId="42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fydate" displayName="fydate" ref="X8:Y23" comment="" totalsRowShown="0">
  <autoFilter ref="X8:Y23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2:Y114"/>
  <sheetViews>
    <sheetView showGridLines="0" tabSelected="1" zoomScale="90" zoomScaleNormal="90" zoomScaleSheetLayoutView="70" zoomScalePageLayoutView="0" workbookViewId="0" topLeftCell="A1">
      <selection activeCell="P107" sqref="P107:R107"/>
    </sheetView>
  </sheetViews>
  <sheetFormatPr defaultColWidth="9.140625" defaultRowHeight="24.75" customHeight="1"/>
  <cols>
    <col min="1" max="1" width="2.7109375" style="1" customWidth="1"/>
    <col min="2" max="4" width="10.57421875" style="1" customWidth="1"/>
    <col min="5" max="5" width="14.00390625" style="1" customWidth="1"/>
    <col min="6" max="7" width="10.57421875" style="1" customWidth="1"/>
    <col min="8" max="8" width="7.7109375" style="1" customWidth="1"/>
    <col min="9" max="9" width="12.57421875" style="1" customWidth="1"/>
    <col min="10" max="17" width="10.57421875" style="1" customWidth="1"/>
    <col min="18" max="18" width="12.140625" style="1" customWidth="1"/>
    <col min="19" max="19" width="10.8515625" style="1" customWidth="1"/>
    <col min="20" max="20" width="2.7109375" style="1" customWidth="1"/>
    <col min="21" max="23" width="9.140625" style="1" customWidth="1"/>
    <col min="24" max="24" width="11.00390625" style="1" hidden="1" customWidth="1"/>
    <col min="25" max="25" width="13.7109375" style="1" hidden="1" customWidth="1"/>
    <col min="26" max="16384" width="9.140625" style="1" customWidth="1"/>
  </cols>
  <sheetData>
    <row r="2" spans="2:18" ht="19.5" customHeight="1">
      <c r="B2" s="1" t="s">
        <v>115</v>
      </c>
      <c r="C2" s="2"/>
      <c r="D2" s="2"/>
      <c r="E2" s="2"/>
      <c r="F2" s="2"/>
      <c r="G2" s="2"/>
      <c r="H2" s="124" t="s">
        <v>0</v>
      </c>
      <c r="I2" s="124"/>
      <c r="J2" s="124"/>
      <c r="K2" s="124"/>
      <c r="L2" s="124"/>
      <c r="M2" s="124"/>
      <c r="N2" s="2"/>
      <c r="O2" s="2"/>
      <c r="P2" s="131" t="s">
        <v>105</v>
      </c>
      <c r="Q2" s="131"/>
      <c r="R2" s="131"/>
    </row>
    <row r="3" spans="2:18" ht="19.5" customHeight="1">
      <c r="B3" s="2"/>
      <c r="C3" s="2"/>
      <c r="D3" s="2"/>
      <c r="E3" s="2"/>
      <c r="F3" s="2"/>
      <c r="G3" s="2"/>
      <c r="H3" s="124" t="s">
        <v>1</v>
      </c>
      <c r="I3" s="124"/>
      <c r="J3" s="124"/>
      <c r="K3" s="124"/>
      <c r="L3" s="124"/>
      <c r="M3" s="124"/>
      <c r="N3" s="2"/>
      <c r="O3" s="2"/>
      <c r="P3" s="116" t="s">
        <v>2</v>
      </c>
      <c r="Q3" s="133"/>
      <c r="R3" s="133"/>
    </row>
    <row r="4" spans="2:18" ht="19.5" customHeight="1">
      <c r="B4" s="2"/>
      <c r="C4" s="2"/>
      <c r="D4" s="2"/>
      <c r="E4" s="2"/>
      <c r="F4" s="2"/>
      <c r="G4" s="2"/>
      <c r="H4" s="124" t="s">
        <v>3</v>
      </c>
      <c r="I4" s="124"/>
      <c r="J4" s="124"/>
      <c r="K4" s="124"/>
      <c r="L4" s="124"/>
      <c r="M4" s="124"/>
      <c r="N4" s="2"/>
      <c r="O4" s="2"/>
      <c r="P4" s="59" t="s">
        <v>4</v>
      </c>
      <c r="Q4" s="133"/>
      <c r="R4" s="133"/>
    </row>
    <row r="5" spans="2:25" ht="19.5" customHeight="1" thickBot="1">
      <c r="B5" s="2"/>
      <c r="C5" s="2"/>
      <c r="D5" s="2"/>
      <c r="E5" s="2"/>
      <c r="F5" s="2"/>
      <c r="G5" s="2"/>
      <c r="H5" s="125" t="str">
        <f ca="1">CONCATENATE("June 30, ",YEAR(TODAY()))</f>
        <v>June 30, 2023</v>
      </c>
      <c r="I5" s="125"/>
      <c r="J5" s="125"/>
      <c r="K5" s="125"/>
      <c r="L5" s="125"/>
      <c r="M5" s="125"/>
      <c r="N5" s="2"/>
      <c r="O5" s="2"/>
      <c r="Q5" s="16"/>
      <c r="R5" s="16"/>
      <c r="X5" s="109">
        <f ca="1">TODAY()</f>
        <v>45083</v>
      </c>
      <c r="Y5" s="110"/>
    </row>
    <row r="6" spans="2:25" ht="24.75" customHeight="1" thickTop="1">
      <c r="B6" s="2"/>
      <c r="C6" s="2"/>
      <c r="D6" s="2"/>
      <c r="E6" s="2"/>
      <c r="F6" s="2"/>
      <c r="G6" s="2"/>
      <c r="H6" s="124"/>
      <c r="I6" s="124"/>
      <c r="J6" s="124"/>
      <c r="K6" s="124"/>
      <c r="L6" s="124"/>
      <c r="M6" s="124"/>
      <c r="P6" s="48"/>
      <c r="Q6" s="48"/>
      <c r="R6" s="48"/>
      <c r="X6" s="110">
        <f>YEAR(X5)</f>
        <v>2023</v>
      </c>
      <c r="Y6" s="110"/>
    </row>
    <row r="7" spans="2:25" ht="24.75" customHeight="1"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P7" s="27"/>
      <c r="Q7" s="27"/>
      <c r="R7" s="27"/>
      <c r="X7" s="110"/>
      <c r="Y7" s="110"/>
    </row>
    <row r="8" spans="2:25" ht="24.75" customHeight="1" thickBot="1"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P8" s="27"/>
      <c r="Q8" s="27"/>
      <c r="R8" s="27"/>
      <c r="X8" s="110" t="s">
        <v>79</v>
      </c>
      <c r="Y8" s="111" t="s">
        <v>80</v>
      </c>
    </row>
    <row r="9" spans="2:25" ht="24.75" customHeight="1" thickBot="1">
      <c r="B9" s="72"/>
      <c r="C9" s="60" t="s">
        <v>77</v>
      </c>
      <c r="X9" s="110">
        <v>2010</v>
      </c>
      <c r="Y9" s="111">
        <v>40359</v>
      </c>
    </row>
    <row r="10" spans="2:25" ht="24.75" customHeight="1">
      <c r="B10" s="27"/>
      <c r="X10" s="110">
        <v>2011</v>
      </c>
      <c r="Y10" s="111">
        <v>40724</v>
      </c>
    </row>
    <row r="11" spans="2:25" ht="24.7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30"/>
      <c r="X11" s="110">
        <v>2012</v>
      </c>
      <c r="Y11" s="111">
        <v>41090</v>
      </c>
    </row>
    <row r="12" spans="2:25" ht="24.75" customHeight="1"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2"/>
      <c r="O12" s="132"/>
      <c r="P12" s="132"/>
      <c r="Q12" s="132"/>
      <c r="R12" s="132"/>
      <c r="T12" s="30"/>
      <c r="X12" s="110">
        <v>2013</v>
      </c>
      <c r="Y12" s="111">
        <v>41455</v>
      </c>
    </row>
    <row r="13" spans="2:25" s="49" customFormat="1" ht="24.75" customHeight="1">
      <c r="B13" s="6"/>
      <c r="C13" s="7" t="s">
        <v>5</v>
      </c>
      <c r="D13" s="8" t="s">
        <v>6</v>
      </c>
      <c r="E13" s="4"/>
      <c r="F13" s="5"/>
      <c r="G13" s="9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T13" s="50"/>
      <c r="X13" s="110">
        <v>2014</v>
      </c>
      <c r="Y13" s="111">
        <v>41820</v>
      </c>
    </row>
    <row r="14" spans="2:25" ht="24.75" customHeight="1">
      <c r="B14" s="19"/>
      <c r="C14" s="2"/>
      <c r="D14" s="2"/>
      <c r="E14" s="45" t="s">
        <v>103</v>
      </c>
      <c r="F14" s="45" t="s">
        <v>104</v>
      </c>
      <c r="G14" s="29"/>
      <c r="H14" s="118" t="s">
        <v>107</v>
      </c>
      <c r="I14" s="118"/>
      <c r="J14" s="118"/>
      <c r="K14" s="118"/>
      <c r="L14" s="118"/>
      <c r="M14" s="118"/>
      <c r="N14" s="118" t="s">
        <v>7</v>
      </c>
      <c r="O14" s="118"/>
      <c r="P14" s="118"/>
      <c r="Q14" s="118"/>
      <c r="R14" s="118"/>
      <c r="T14" s="30"/>
      <c r="X14" s="110">
        <v>2015</v>
      </c>
      <c r="Y14" s="111">
        <v>42185</v>
      </c>
    </row>
    <row r="15" spans="2:25" ht="24.75" customHeight="1"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T15" s="30"/>
      <c r="X15" s="110">
        <v>2016</v>
      </c>
      <c r="Y15" s="111">
        <v>42551</v>
      </c>
    </row>
    <row r="16" spans="2:25" ht="24.75" customHeight="1">
      <c r="B16" s="38"/>
      <c r="C16" s="26" t="s">
        <v>8</v>
      </c>
      <c r="D16" s="2" t="s">
        <v>9</v>
      </c>
      <c r="E16" s="2"/>
      <c r="F16" s="137"/>
      <c r="G16" s="137"/>
      <c r="H16" s="137"/>
      <c r="I16" s="137"/>
      <c r="J16" s="137"/>
      <c r="K16" s="137"/>
      <c r="L16" s="121"/>
      <c r="M16" s="121"/>
      <c r="N16" s="121"/>
      <c r="O16" s="120"/>
      <c r="P16" s="120"/>
      <c r="Q16" s="120"/>
      <c r="R16" s="70"/>
      <c r="T16" s="30"/>
      <c r="X16" s="110">
        <v>2017</v>
      </c>
      <c r="Y16" s="111">
        <v>42916</v>
      </c>
    </row>
    <row r="17" spans="2:25" ht="24.75" customHeight="1">
      <c r="B17" s="19"/>
      <c r="C17" s="2"/>
      <c r="D17" s="2"/>
      <c r="E17" s="2"/>
      <c r="F17" s="119" t="s">
        <v>10</v>
      </c>
      <c r="G17" s="119"/>
      <c r="H17" s="119"/>
      <c r="I17" s="119"/>
      <c r="J17" s="119"/>
      <c r="K17" s="119"/>
      <c r="L17" s="118" t="s">
        <v>11</v>
      </c>
      <c r="M17" s="118"/>
      <c r="N17" s="118"/>
      <c r="O17" s="118" t="s">
        <v>12</v>
      </c>
      <c r="P17" s="118"/>
      <c r="Q17" s="118"/>
      <c r="R17" s="45" t="s">
        <v>13</v>
      </c>
      <c r="T17" s="30"/>
      <c r="X17" s="110">
        <v>2018</v>
      </c>
      <c r="Y17" s="111">
        <v>43281</v>
      </c>
    </row>
    <row r="18" spans="2:25" ht="24.75" customHeight="1"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30"/>
      <c r="X18" s="110">
        <v>2019</v>
      </c>
      <c r="Y18" s="111">
        <v>43646</v>
      </c>
    </row>
    <row r="19" spans="2:25" ht="24.75" customHeight="1">
      <c r="B19" s="19"/>
      <c r="C19" s="2"/>
      <c r="D19" s="2" t="s">
        <v>14</v>
      </c>
      <c r="E19" s="2"/>
      <c r="F19" s="137"/>
      <c r="G19" s="137"/>
      <c r="H19" s="137"/>
      <c r="I19" s="137"/>
      <c r="J19" s="137"/>
      <c r="K19" s="137"/>
      <c r="L19" s="121"/>
      <c r="M19" s="121"/>
      <c r="N19" s="121"/>
      <c r="O19" s="121"/>
      <c r="P19" s="120"/>
      <c r="Q19" s="120"/>
      <c r="R19" s="120"/>
      <c r="T19" s="30"/>
      <c r="X19" s="110">
        <v>2020</v>
      </c>
      <c r="Y19" s="111">
        <v>44012</v>
      </c>
    </row>
    <row r="20" spans="2:25" ht="24.75" customHeight="1">
      <c r="B20" s="19"/>
      <c r="C20" s="2"/>
      <c r="D20" s="2"/>
      <c r="E20" s="2"/>
      <c r="F20" s="119" t="s">
        <v>15</v>
      </c>
      <c r="G20" s="119"/>
      <c r="H20" s="119"/>
      <c r="I20" s="119"/>
      <c r="J20" s="119"/>
      <c r="K20" s="119"/>
      <c r="L20" s="118" t="s">
        <v>11</v>
      </c>
      <c r="M20" s="118"/>
      <c r="N20" s="118"/>
      <c r="O20" s="118"/>
      <c r="P20" s="118" t="s">
        <v>12</v>
      </c>
      <c r="Q20" s="118"/>
      <c r="R20" s="118"/>
      <c r="T20" s="30"/>
      <c r="X20" s="110">
        <v>2021</v>
      </c>
      <c r="Y20" s="111">
        <v>44377</v>
      </c>
    </row>
    <row r="21" spans="2:25" ht="24.75" customHeight="1">
      <c r="B21" s="1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T21" s="30"/>
      <c r="X21" s="110">
        <v>2022</v>
      </c>
      <c r="Y21" s="111">
        <v>44742</v>
      </c>
    </row>
    <row r="22" spans="2:25" ht="24.75" customHeight="1">
      <c r="B22" s="24"/>
      <c r="C22" s="25"/>
      <c r="D22" s="25"/>
      <c r="E22" s="25"/>
      <c r="F22" s="25"/>
      <c r="G22" s="25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25"/>
      <c r="S22" s="51"/>
      <c r="T22" s="30"/>
      <c r="X22" s="110">
        <v>2024</v>
      </c>
      <c r="Y22" s="111">
        <v>45473</v>
      </c>
    </row>
    <row r="23" spans="2:25" ht="24.75" customHeight="1">
      <c r="B23" s="17"/>
      <c r="C23" s="17"/>
      <c r="D23" s="17"/>
      <c r="E23" s="17"/>
      <c r="F23" s="17"/>
      <c r="G23" s="1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7"/>
      <c r="S23" s="17"/>
      <c r="T23" s="27"/>
      <c r="X23" s="110">
        <v>2025</v>
      </c>
      <c r="Y23" s="111">
        <v>45838</v>
      </c>
    </row>
    <row r="24" spans="2:19" ht="24.7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20" ht="24.75" customHeight="1">
      <c r="B25" s="15"/>
      <c r="C25" s="33" t="s">
        <v>16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9" t="s">
        <v>17</v>
      </c>
      <c r="O25" s="29"/>
      <c r="P25" s="29"/>
      <c r="Q25" s="29"/>
      <c r="R25" s="29"/>
      <c r="S25" s="16"/>
      <c r="T25" s="30"/>
    </row>
    <row r="26" spans="2:20" ht="24.75" customHeight="1">
      <c r="B26" s="19"/>
      <c r="C26" s="2"/>
      <c r="D26" s="2"/>
      <c r="E26" s="2" t="s">
        <v>18</v>
      </c>
      <c r="F26" s="2"/>
      <c r="G26" s="2"/>
      <c r="H26" s="2"/>
      <c r="I26" s="2"/>
      <c r="J26" s="2"/>
      <c r="K26" s="2"/>
      <c r="L26" s="2"/>
      <c r="M26" s="26" t="s">
        <v>19</v>
      </c>
      <c r="N26" s="128"/>
      <c r="O26" s="128"/>
      <c r="P26" s="128"/>
      <c r="Q26" s="128"/>
      <c r="R26" s="128"/>
      <c r="T26" s="30"/>
    </row>
    <row r="27" spans="2:20" ht="24.75" customHeight="1">
      <c r="B27" s="19"/>
      <c r="C27" s="2"/>
      <c r="D27" s="2"/>
      <c r="E27" s="1" t="s">
        <v>20</v>
      </c>
      <c r="F27" s="2"/>
      <c r="G27" s="2"/>
      <c r="H27" s="2"/>
      <c r="I27" s="2"/>
      <c r="J27" s="2"/>
      <c r="K27" s="2"/>
      <c r="L27" s="2"/>
      <c r="M27" s="26" t="s">
        <v>21</v>
      </c>
      <c r="N27" s="122"/>
      <c r="O27" s="122"/>
      <c r="P27" s="122"/>
      <c r="Q27" s="122"/>
      <c r="R27" s="122"/>
      <c r="T27" s="30"/>
    </row>
    <row r="28" spans="2:20" ht="24.75" customHeight="1">
      <c r="B28" s="19"/>
      <c r="C28" s="2"/>
      <c r="D28" s="2"/>
      <c r="E28" s="1" t="s">
        <v>22</v>
      </c>
      <c r="F28" s="2"/>
      <c r="G28" s="2"/>
      <c r="H28" s="61" t="str">
        <f>IF(F78&lt;&gt;(N27+N28),"Error: Item (4.a+4.b) does not equal item (11)."," ")</f>
        <v> </v>
      </c>
      <c r="J28" s="2"/>
      <c r="K28" s="2"/>
      <c r="L28" s="2"/>
      <c r="M28" s="26" t="s">
        <v>23</v>
      </c>
      <c r="N28" s="122"/>
      <c r="O28" s="122"/>
      <c r="P28" s="122"/>
      <c r="Q28" s="122"/>
      <c r="R28" s="122"/>
      <c r="T28" s="30"/>
    </row>
    <row r="29" spans="2:20" ht="24.75" customHeight="1">
      <c r="B29" s="19"/>
      <c r="C29" s="2"/>
      <c r="D29" s="2"/>
      <c r="E29" s="2" t="s">
        <v>24</v>
      </c>
      <c r="F29" s="2"/>
      <c r="G29" s="2"/>
      <c r="H29" s="2"/>
      <c r="I29" s="2"/>
      <c r="J29" s="2"/>
      <c r="K29" s="2"/>
      <c r="L29" s="2"/>
      <c r="M29" s="26" t="s">
        <v>25</v>
      </c>
      <c r="N29" s="122"/>
      <c r="O29" s="122"/>
      <c r="P29" s="122"/>
      <c r="Q29" s="122"/>
      <c r="R29" s="122"/>
      <c r="T29" s="30"/>
    </row>
    <row r="30" spans="2:20" ht="24.75" customHeight="1" thickBot="1">
      <c r="B30" s="19"/>
      <c r="C30" s="2"/>
      <c r="D30" s="2"/>
      <c r="E30" s="2" t="s">
        <v>26</v>
      </c>
      <c r="F30" s="2"/>
      <c r="G30" s="2"/>
      <c r="H30" s="2"/>
      <c r="I30" s="2"/>
      <c r="J30" s="2"/>
      <c r="K30" s="2"/>
      <c r="L30" s="2"/>
      <c r="M30" s="26" t="s">
        <v>27</v>
      </c>
      <c r="N30" s="129">
        <f>SUM(N26:R29)</f>
        <v>0</v>
      </c>
      <c r="O30" s="129"/>
      <c r="P30" s="129"/>
      <c r="Q30" s="129"/>
      <c r="R30" s="129"/>
      <c r="T30" s="30"/>
    </row>
    <row r="31" spans="2:20" ht="24.75" customHeight="1" thickTop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52"/>
      <c r="O31" s="52"/>
      <c r="P31" s="52"/>
      <c r="Q31" s="52"/>
      <c r="R31" s="52"/>
      <c r="S31" s="51"/>
      <c r="T31" s="30"/>
    </row>
    <row r="32" spans="2:20" ht="24.7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7"/>
    </row>
    <row r="33" spans="2:20" ht="24.75" customHeight="1">
      <c r="B33" s="15"/>
      <c r="C33" s="43" t="s">
        <v>28</v>
      </c>
      <c r="D33" s="16" t="s">
        <v>29</v>
      </c>
      <c r="E33" s="16"/>
      <c r="F33" s="16"/>
      <c r="G33" s="16"/>
      <c r="H33" s="16"/>
      <c r="I33" s="16"/>
      <c r="J33" s="16"/>
      <c r="K33" s="66"/>
      <c r="L33" s="16"/>
      <c r="M33" s="16"/>
      <c r="N33" s="16"/>
      <c r="O33" s="16"/>
      <c r="P33" s="16"/>
      <c r="Q33" s="16"/>
      <c r="R33" s="16"/>
      <c r="S33" s="16"/>
      <c r="T33" s="30"/>
    </row>
    <row r="34" spans="2:20" ht="24.75" customHeight="1" thickBot="1">
      <c r="B34" s="19"/>
      <c r="C34" s="2"/>
      <c r="D34" s="103" t="str">
        <f>IF(N30&lt;&gt;0,"Note: Item (6) is positive, one box must be checked below."," ")</f>
        <v> 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30"/>
    </row>
    <row r="35" spans="2:20" ht="24.75" customHeight="1" thickBot="1">
      <c r="B35" s="19"/>
      <c r="C35" s="2"/>
      <c r="D35" s="2"/>
      <c r="E35" s="73"/>
      <c r="F35" s="2"/>
      <c r="G35" s="53" t="s">
        <v>76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30"/>
    </row>
    <row r="36" spans="2:20" ht="24.75" customHeight="1" thickBot="1">
      <c r="B36" s="19"/>
      <c r="C36" s="2"/>
      <c r="D36" s="2"/>
      <c r="E36" s="73"/>
      <c r="F36" s="2"/>
      <c r="G36" s="53" t="s">
        <v>75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30"/>
    </row>
    <row r="37" spans="2:20" ht="24.75" customHeight="1" thickBot="1">
      <c r="B37" s="19"/>
      <c r="C37" s="2"/>
      <c r="D37" s="2"/>
      <c r="E37" s="73"/>
      <c r="F37" s="2"/>
      <c r="G37" s="53" t="s">
        <v>74</v>
      </c>
      <c r="H37" s="2"/>
      <c r="J37" s="130"/>
      <c r="K37" s="130"/>
      <c r="L37" s="130"/>
      <c r="M37" s="130"/>
      <c r="N37" s="130"/>
      <c r="O37" s="130"/>
      <c r="P37" s="130"/>
      <c r="Q37" s="130"/>
      <c r="R37" s="130"/>
      <c r="T37" s="30"/>
    </row>
    <row r="38" spans="2:20" ht="24.75" customHeight="1">
      <c r="B38" s="19"/>
      <c r="C38" s="2"/>
      <c r="D38" s="2"/>
      <c r="E38" s="2"/>
      <c r="F38" s="2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T38" s="30"/>
    </row>
    <row r="39" spans="2:20" ht="24.75" customHeight="1">
      <c r="B39" s="24"/>
      <c r="C39" s="25"/>
      <c r="D39" s="25"/>
      <c r="E39" s="25"/>
      <c r="F39" s="2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1"/>
      <c r="T39" s="30"/>
    </row>
    <row r="40" spans="2:20" ht="24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7"/>
    </row>
    <row r="41" spans="2:19" ht="24.75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2:20" ht="24.75" customHeight="1">
      <c r="B42" s="15"/>
      <c r="C42" s="33" t="s">
        <v>30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9" t="s">
        <v>17</v>
      </c>
      <c r="O42" s="29"/>
      <c r="P42" s="29"/>
      <c r="Q42" s="29"/>
      <c r="R42" s="29"/>
      <c r="S42" s="16"/>
      <c r="T42" s="30"/>
    </row>
    <row r="43" spans="2:20" ht="24.75" customHeight="1"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T43" s="30"/>
    </row>
    <row r="44" spans="2:20" ht="24.75" customHeight="1" thickBot="1">
      <c r="B44" s="19"/>
      <c r="C44" s="2"/>
      <c r="D44" s="2"/>
      <c r="E44" s="2" t="s">
        <v>31</v>
      </c>
      <c r="F44" s="2"/>
      <c r="G44" s="2"/>
      <c r="H44" s="2"/>
      <c r="I44" s="2"/>
      <c r="J44" s="2"/>
      <c r="K44" s="2"/>
      <c r="L44" s="2"/>
      <c r="M44" s="26" t="s">
        <v>32</v>
      </c>
      <c r="N44" s="134"/>
      <c r="O44" s="134"/>
      <c r="P44" s="134"/>
      <c r="Q44" s="134"/>
      <c r="R44" s="134"/>
      <c r="T44" s="30"/>
    </row>
    <row r="45" spans="2:20" ht="24.75" customHeight="1" thickTop="1">
      <c r="B45" s="19"/>
      <c r="N45" s="55"/>
      <c r="O45" s="55"/>
      <c r="P45" s="55"/>
      <c r="Q45" s="55"/>
      <c r="R45" s="55"/>
      <c r="T45" s="30"/>
    </row>
    <row r="46" spans="2:20" ht="24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7"/>
    </row>
    <row r="47" spans="2:20" ht="24.75" customHeight="1">
      <c r="B47" s="15"/>
      <c r="C47" s="43" t="s">
        <v>33</v>
      </c>
      <c r="D47" s="16" t="s">
        <v>34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0"/>
    </row>
    <row r="48" spans="2:20" ht="24.75" customHeight="1" thickBot="1">
      <c r="B48" s="19"/>
      <c r="C48" s="2"/>
      <c r="D48" s="69" t="str">
        <f>IF(N44&lt;&gt;0,"Note: Item (8) is positive, one box must be checked below."," ")</f>
        <v> 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T48" s="30"/>
    </row>
    <row r="49" spans="2:20" ht="24.75" customHeight="1" thickBot="1">
      <c r="B49" s="19"/>
      <c r="C49" s="2"/>
      <c r="D49" s="2"/>
      <c r="E49" s="73"/>
      <c r="F49" s="2"/>
      <c r="G49" s="53" t="s">
        <v>35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30"/>
    </row>
    <row r="50" spans="2:20" ht="24.75" customHeight="1" thickBot="1">
      <c r="B50" s="19"/>
      <c r="C50" s="2"/>
      <c r="D50" s="2"/>
      <c r="E50" s="73"/>
      <c r="F50" s="2"/>
      <c r="G50" s="138" t="s">
        <v>36</v>
      </c>
      <c r="H50" s="138"/>
      <c r="I50" s="138"/>
      <c r="J50" s="138"/>
      <c r="K50" s="130"/>
      <c r="L50" s="130"/>
      <c r="M50" s="130"/>
      <c r="N50" s="130"/>
      <c r="O50" s="130"/>
      <c r="P50" s="130"/>
      <c r="Q50" s="130"/>
      <c r="R50" s="130"/>
      <c r="T50" s="30"/>
    </row>
    <row r="51" spans="2:20" ht="24.75" customHeight="1">
      <c r="B51" s="19"/>
      <c r="C51" s="2"/>
      <c r="D51" s="2"/>
      <c r="E51" s="2"/>
      <c r="F51" s="2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T51" s="30"/>
    </row>
    <row r="52" spans="2:20" ht="24.75" customHeight="1">
      <c r="B52" s="1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T52" s="30"/>
    </row>
    <row r="53" spans="2:19" ht="24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20" ht="24.75" customHeight="1">
      <c r="B54" s="15"/>
      <c r="C54" s="68" t="s">
        <v>78</v>
      </c>
      <c r="D54" s="16"/>
      <c r="E54" s="1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6"/>
      <c r="T54" s="30"/>
    </row>
    <row r="55" spans="2:20" ht="24.75" customHeight="1">
      <c r="B55" s="19"/>
      <c r="C55" s="2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T55" s="30"/>
    </row>
    <row r="56" spans="2:20" ht="24.75" customHeight="1">
      <c r="B56" s="24"/>
      <c r="C56" s="56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1"/>
      <c r="T56" s="30"/>
    </row>
    <row r="57" spans="2:20" ht="24.75" customHeight="1">
      <c r="B57" s="74"/>
      <c r="C57" s="135" t="s">
        <v>37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77"/>
      <c r="T57" s="27"/>
    </row>
    <row r="58" spans="3:19" ht="24.75" customHeight="1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ht="24.75" customHeight="1">
      <c r="B59" s="75"/>
      <c r="C59" s="127" t="s">
        <v>110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77" t="s">
        <v>81</v>
      </c>
    </row>
    <row r="60" spans="2:19" ht="24.7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20" ht="19.5" customHeight="1">
      <c r="B61" s="1" t="str">
        <f>B2</f>
        <v>OMES Form I-1 (2023)</v>
      </c>
      <c r="C61" s="2"/>
      <c r="D61" s="2"/>
      <c r="E61" s="2"/>
      <c r="F61" s="2"/>
      <c r="G61" s="2"/>
      <c r="H61" s="124" t="s">
        <v>0</v>
      </c>
      <c r="I61" s="124"/>
      <c r="J61" s="124"/>
      <c r="K61" s="124"/>
      <c r="L61" s="2"/>
      <c r="M61" s="2"/>
      <c r="N61" s="2"/>
      <c r="O61" s="2"/>
      <c r="P61" s="2"/>
      <c r="Q61" s="2"/>
      <c r="R61" s="2"/>
      <c r="S61" s="2"/>
      <c r="T61" s="2"/>
    </row>
    <row r="62" spans="2:11" ht="19.5" customHeight="1">
      <c r="B62" s="2" t="s">
        <v>38</v>
      </c>
      <c r="C62" s="2"/>
      <c r="D62" s="2"/>
      <c r="E62" s="2"/>
      <c r="F62" s="2"/>
      <c r="G62" s="2"/>
      <c r="H62" s="124" t="s">
        <v>1</v>
      </c>
      <c r="I62" s="124"/>
      <c r="J62" s="124"/>
      <c r="K62" s="124"/>
    </row>
    <row r="63" spans="2:11" ht="19.5" customHeight="1">
      <c r="B63" s="2"/>
      <c r="C63" s="2"/>
      <c r="D63" s="2"/>
      <c r="E63" s="2"/>
      <c r="F63" s="2"/>
      <c r="G63" s="2"/>
      <c r="H63" s="124" t="s">
        <v>3</v>
      </c>
      <c r="I63" s="124"/>
      <c r="J63" s="124"/>
      <c r="K63" s="124"/>
    </row>
    <row r="64" spans="2:11" ht="19.5" customHeight="1">
      <c r="B64" s="2"/>
      <c r="C64" s="2"/>
      <c r="D64" s="2"/>
      <c r="E64" s="2"/>
      <c r="F64" s="2"/>
      <c r="G64" s="2"/>
      <c r="H64" s="125" t="str">
        <f>H5</f>
        <v>June 30, 2023</v>
      </c>
      <c r="I64" s="125"/>
      <c r="J64" s="125"/>
      <c r="K64" s="125"/>
    </row>
    <row r="65" spans="2:11" ht="24.75" customHeight="1">
      <c r="B65" s="2"/>
      <c r="C65" s="2"/>
      <c r="D65" s="2"/>
      <c r="E65" s="2"/>
      <c r="F65" s="2"/>
      <c r="G65" s="2"/>
      <c r="H65" s="124"/>
      <c r="I65" s="124"/>
      <c r="J65" s="124"/>
      <c r="K65" s="124"/>
    </row>
    <row r="66" spans="12:17" ht="24.75" customHeight="1">
      <c r="L66" s="14"/>
      <c r="M66" s="14"/>
      <c r="N66" s="14"/>
      <c r="O66" s="14"/>
      <c r="P66" s="14"/>
      <c r="Q66" s="14"/>
    </row>
    <row r="67" spans="2:20" ht="24.75" customHeight="1">
      <c r="B67" s="15"/>
      <c r="C67" s="16" t="s">
        <v>39</v>
      </c>
      <c r="D67" s="16"/>
      <c r="E67" s="16"/>
      <c r="F67" s="16"/>
      <c r="G67" s="16"/>
      <c r="H67" s="16"/>
      <c r="I67" s="16"/>
      <c r="J67" s="16"/>
      <c r="K67" s="16"/>
      <c r="L67" s="17"/>
      <c r="N67" s="18" t="s">
        <v>40</v>
      </c>
      <c r="O67" s="17"/>
      <c r="Q67" s="18" t="s">
        <v>40</v>
      </c>
      <c r="R67" s="16"/>
      <c r="S67" s="16"/>
      <c r="T67" s="30"/>
    </row>
    <row r="68" spans="2:20" ht="24.75" customHeight="1">
      <c r="B68" s="19"/>
      <c r="C68" s="2"/>
      <c r="D68" s="3" t="s">
        <v>112</v>
      </c>
      <c r="E68" s="2"/>
      <c r="F68" s="2"/>
      <c r="G68" s="2"/>
      <c r="H68" s="2"/>
      <c r="I68" s="2"/>
      <c r="J68" s="13"/>
      <c r="K68" s="13" t="s">
        <v>41</v>
      </c>
      <c r="N68" s="3" t="s">
        <v>42</v>
      </c>
      <c r="Q68" s="3" t="s">
        <v>42</v>
      </c>
      <c r="R68" s="2"/>
      <c r="T68" s="30"/>
    </row>
    <row r="69" spans="2:20" ht="24.75" customHeight="1">
      <c r="B69" s="19"/>
      <c r="C69" s="2"/>
      <c r="D69" s="3" t="s">
        <v>43</v>
      </c>
      <c r="E69" s="2"/>
      <c r="F69" s="13" t="s">
        <v>44</v>
      </c>
      <c r="G69" s="13"/>
      <c r="H69" s="13"/>
      <c r="I69" s="2"/>
      <c r="J69" s="13"/>
      <c r="K69" s="13" t="s">
        <v>45</v>
      </c>
      <c r="N69" s="3" t="s">
        <v>46</v>
      </c>
      <c r="Q69" s="3" t="s">
        <v>47</v>
      </c>
      <c r="R69" s="2"/>
      <c r="T69" s="30"/>
    </row>
    <row r="70" spans="2:20" ht="24.75" customHeight="1" thickBot="1">
      <c r="B70" s="57"/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  <c r="O70" s="2"/>
      <c r="Q70" s="2"/>
      <c r="R70" s="2"/>
      <c r="T70" s="30"/>
    </row>
    <row r="71" spans="2:20" ht="24.75" customHeight="1" thickBot="1">
      <c r="B71" s="65" t="str">
        <f aca="true" t="shared" si="0" ref="B71:B77">IF(F71&gt;0,"Enter AL Number-&gt;"," ")</f>
        <v> </v>
      </c>
      <c r="C71" s="2"/>
      <c r="D71" s="62"/>
      <c r="E71" s="2"/>
      <c r="F71" s="128"/>
      <c r="G71" s="128"/>
      <c r="H71" s="128"/>
      <c r="I71" s="2"/>
      <c r="J71" s="2"/>
      <c r="K71" s="73"/>
      <c r="N71" s="73"/>
      <c r="Q71" s="73"/>
      <c r="R71" s="67" t="str">
        <f>IF(F71&gt;0," Check one box"," ")</f>
        <v> </v>
      </c>
      <c r="T71" s="30"/>
    </row>
    <row r="72" spans="2:20" ht="24.75" customHeight="1" thickBot="1">
      <c r="B72" s="65" t="str">
        <f t="shared" si="0"/>
        <v> </v>
      </c>
      <c r="C72" s="2"/>
      <c r="D72" s="63"/>
      <c r="E72" s="2"/>
      <c r="F72" s="122"/>
      <c r="G72" s="122"/>
      <c r="H72" s="122"/>
      <c r="I72" s="2"/>
      <c r="J72" s="2"/>
      <c r="K72" s="73"/>
      <c r="N72" s="73"/>
      <c r="Q72" s="73"/>
      <c r="R72" s="67" t="str">
        <f aca="true" t="shared" si="1" ref="R72:R77">IF(F72&gt;0," Check one box"," ")</f>
        <v> </v>
      </c>
      <c r="T72" s="30"/>
    </row>
    <row r="73" spans="2:20" ht="24.75" customHeight="1" thickBot="1">
      <c r="B73" s="65" t="str">
        <f t="shared" si="0"/>
        <v> </v>
      </c>
      <c r="C73" s="2"/>
      <c r="D73" s="63"/>
      <c r="E73" s="2"/>
      <c r="F73" s="122"/>
      <c r="G73" s="122"/>
      <c r="H73" s="122"/>
      <c r="I73" s="2"/>
      <c r="J73" s="2"/>
      <c r="K73" s="73"/>
      <c r="N73" s="73"/>
      <c r="Q73" s="73"/>
      <c r="R73" s="67" t="str">
        <f t="shared" si="1"/>
        <v> </v>
      </c>
      <c r="T73" s="30"/>
    </row>
    <row r="74" spans="2:20" ht="24.75" customHeight="1" thickBot="1">
      <c r="B74" s="65" t="str">
        <f t="shared" si="0"/>
        <v> </v>
      </c>
      <c r="C74" s="2"/>
      <c r="D74" s="63"/>
      <c r="E74" s="2"/>
      <c r="F74" s="122"/>
      <c r="G74" s="122"/>
      <c r="H74" s="122"/>
      <c r="I74" s="2"/>
      <c r="J74" s="2"/>
      <c r="K74" s="73"/>
      <c r="N74" s="73"/>
      <c r="Q74" s="73"/>
      <c r="R74" s="67" t="str">
        <f t="shared" si="1"/>
        <v> </v>
      </c>
      <c r="T74" s="30"/>
    </row>
    <row r="75" spans="2:20" ht="24.75" customHeight="1" thickBot="1">
      <c r="B75" s="65" t="str">
        <f t="shared" si="0"/>
        <v> </v>
      </c>
      <c r="C75" s="2"/>
      <c r="D75" s="63"/>
      <c r="E75" s="2"/>
      <c r="F75" s="122"/>
      <c r="G75" s="122"/>
      <c r="H75" s="122"/>
      <c r="I75" s="2"/>
      <c r="J75" s="2"/>
      <c r="K75" s="73"/>
      <c r="N75" s="73"/>
      <c r="Q75" s="73"/>
      <c r="R75" s="67" t="str">
        <f t="shared" si="1"/>
        <v> </v>
      </c>
      <c r="T75" s="30"/>
    </row>
    <row r="76" spans="2:20" ht="24.75" customHeight="1" thickBot="1">
      <c r="B76" s="65" t="str">
        <f t="shared" si="0"/>
        <v> </v>
      </c>
      <c r="C76" s="2"/>
      <c r="D76" s="63"/>
      <c r="E76" s="2"/>
      <c r="F76" s="122"/>
      <c r="G76" s="122"/>
      <c r="H76" s="122"/>
      <c r="I76" s="2"/>
      <c r="J76" s="2"/>
      <c r="K76" s="73"/>
      <c r="N76" s="73"/>
      <c r="Q76" s="73"/>
      <c r="R76" s="67" t="str">
        <f t="shared" si="1"/>
        <v> </v>
      </c>
      <c r="T76" s="30"/>
    </row>
    <row r="77" spans="2:20" ht="24.75" customHeight="1" thickBot="1">
      <c r="B77" s="65" t="str">
        <f t="shared" si="0"/>
        <v> </v>
      </c>
      <c r="C77" s="2"/>
      <c r="D77" s="64"/>
      <c r="E77" s="2"/>
      <c r="F77" s="122"/>
      <c r="G77" s="122"/>
      <c r="H77" s="122"/>
      <c r="I77" s="2"/>
      <c r="J77" s="2"/>
      <c r="K77" s="73"/>
      <c r="N77" s="73"/>
      <c r="Q77" s="73"/>
      <c r="R77" s="67" t="str">
        <f t="shared" si="1"/>
        <v> </v>
      </c>
      <c r="T77" s="30"/>
    </row>
    <row r="78" spans="2:20" ht="24.75" customHeight="1" thickBot="1">
      <c r="B78" s="19"/>
      <c r="C78" s="2"/>
      <c r="E78" s="10" t="s">
        <v>48</v>
      </c>
      <c r="F78" s="129">
        <f>SUM(F71:H77)</f>
        <v>0</v>
      </c>
      <c r="G78" s="129"/>
      <c r="H78" s="129"/>
      <c r="I78" s="2"/>
      <c r="J78" s="2" t="s">
        <v>49</v>
      </c>
      <c r="K78" s="3"/>
      <c r="R78" s="2"/>
      <c r="T78" s="30"/>
    </row>
    <row r="79" spans="2:20" ht="24.75" customHeight="1" thickTop="1">
      <c r="B79" s="19"/>
      <c r="C79" s="2"/>
      <c r="D79" s="2"/>
      <c r="E79" s="104" t="str">
        <f>IF($F$78&lt;&gt;($N$27+$N$28),"Error: Item (11 ) does not equal item (4.a+4.b)."," ")</f>
        <v> </v>
      </c>
      <c r="G79" s="48"/>
      <c r="H79" s="48"/>
      <c r="I79" s="2"/>
      <c r="K79" s="2"/>
      <c r="L79" s="2"/>
      <c r="M79" s="2"/>
      <c r="N79" s="2"/>
      <c r="O79" s="2"/>
      <c r="P79" s="2"/>
      <c r="Q79" s="2"/>
      <c r="R79" s="2"/>
      <c r="T79" s="30"/>
    </row>
    <row r="80" spans="2:20" ht="24.75" customHeight="1">
      <c r="B80" s="20"/>
      <c r="C80" s="2" t="s">
        <v>113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2"/>
      <c r="T80" s="30"/>
    </row>
    <row r="81" spans="2:20" ht="24.75" customHeight="1">
      <c r="B81" s="20"/>
      <c r="C81" s="1" t="s">
        <v>114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30"/>
    </row>
    <row r="82" spans="2:20" ht="24.75" customHeight="1">
      <c r="B82" s="20"/>
      <c r="C82" s="1" t="s">
        <v>50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30"/>
    </row>
    <row r="83" spans="2:20" ht="24.75" customHeight="1">
      <c r="B83" s="19"/>
      <c r="T83" s="30"/>
    </row>
    <row r="84" spans="2:19" ht="24.75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2:20" ht="24.75" customHeight="1">
      <c r="B85" s="15"/>
      <c r="C85" s="16" t="s">
        <v>51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30"/>
    </row>
    <row r="86" spans="2:20" ht="24.75" customHeight="1">
      <c r="B86" s="1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30"/>
    </row>
    <row r="87" spans="2:20" ht="24.75" customHeight="1">
      <c r="B87" s="19"/>
      <c r="C87" s="2"/>
      <c r="D87" s="1" t="s">
        <v>52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30"/>
    </row>
    <row r="88" spans="2:20" ht="24.75" customHeight="1" thickBot="1"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T88" s="30"/>
    </row>
    <row r="89" spans="2:20" ht="24.75" customHeight="1" thickBot="1">
      <c r="B89" s="19"/>
      <c r="C89" s="2"/>
      <c r="D89" s="2"/>
      <c r="E89" s="2"/>
      <c r="F89" s="2"/>
      <c r="G89" s="2"/>
      <c r="H89" s="71"/>
      <c r="I89" s="2" t="s">
        <v>53</v>
      </c>
      <c r="J89" s="2"/>
      <c r="K89" s="71"/>
      <c r="L89" s="2" t="s">
        <v>54</v>
      </c>
      <c r="M89" s="2"/>
      <c r="N89" s="117"/>
      <c r="O89" s="2" t="s">
        <v>111</v>
      </c>
      <c r="P89" s="2"/>
      <c r="Q89" s="2"/>
      <c r="R89" s="2"/>
      <c r="T89" s="30"/>
    </row>
    <row r="90" spans="2:20" ht="24.75" customHeight="1">
      <c r="B90" s="1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T90" s="30"/>
    </row>
    <row r="91" spans="2:20" ht="24.75" customHeight="1">
      <c r="B91" s="19"/>
      <c r="C91" s="2"/>
      <c r="D91" s="58" t="s">
        <v>73</v>
      </c>
      <c r="E91" s="2"/>
      <c r="F91" s="2"/>
      <c r="G91" s="2"/>
      <c r="H91" s="2"/>
      <c r="I91" s="2"/>
      <c r="J91" s="2"/>
      <c r="K91" s="2"/>
      <c r="L91" s="2"/>
      <c r="M91" s="26" t="s">
        <v>55</v>
      </c>
      <c r="N91" s="128"/>
      <c r="O91" s="128"/>
      <c r="P91" s="128"/>
      <c r="Q91" s="128"/>
      <c r="R91" s="2"/>
      <c r="T91" s="30"/>
    </row>
    <row r="92" spans="2:20" ht="24.75" customHeight="1"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4"/>
      <c r="O92" s="54"/>
      <c r="P92" s="54"/>
      <c r="Q92" s="54"/>
      <c r="R92" s="25"/>
      <c r="S92" s="51"/>
      <c r="T92" s="30"/>
    </row>
    <row r="93" spans="2:19" ht="24.7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24.75" customHeight="1">
      <c r="B94" s="123" t="s">
        <v>106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</row>
    <row r="95" spans="2:19" ht="24.75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2:19" ht="24.75" customHeight="1">
      <c r="B96" s="2"/>
      <c r="C96" s="2"/>
      <c r="D96" s="15"/>
      <c r="E96" s="16"/>
      <c r="F96" s="16"/>
      <c r="G96" s="28" t="s">
        <v>56</v>
      </c>
      <c r="H96" s="29"/>
      <c r="I96" s="29"/>
      <c r="J96" s="29"/>
      <c r="K96" s="28" t="s">
        <v>57</v>
      </c>
      <c r="L96" s="29"/>
      <c r="M96" s="29"/>
      <c r="N96" s="29"/>
      <c r="O96" s="30"/>
      <c r="P96" s="28" t="s">
        <v>58</v>
      </c>
      <c r="Q96" s="29"/>
      <c r="R96" s="29"/>
      <c r="S96" s="30"/>
    </row>
    <row r="97" spans="2:18" ht="24.75" customHeight="1">
      <c r="B97" s="2"/>
      <c r="C97" s="2"/>
      <c r="D97" s="15" t="s">
        <v>59</v>
      </c>
      <c r="E97" s="16"/>
      <c r="F97" s="16"/>
      <c r="G97" s="31" t="s">
        <v>60</v>
      </c>
      <c r="H97" s="32">
        <f>$E$13</f>
        <v>0</v>
      </c>
      <c r="I97" s="32">
        <v>0</v>
      </c>
      <c r="J97" s="33" t="s">
        <v>61</v>
      </c>
      <c r="K97" s="34"/>
      <c r="L97" s="23"/>
      <c r="M97" s="23"/>
      <c r="N97" s="23"/>
      <c r="P97" s="23"/>
      <c r="Q97" s="23"/>
      <c r="R97" s="23"/>
    </row>
    <row r="98" spans="2:19" ht="24.75" customHeight="1">
      <c r="B98" s="2"/>
      <c r="C98" s="2"/>
      <c r="D98" s="15" t="s">
        <v>62</v>
      </c>
      <c r="E98" s="16"/>
      <c r="F98" s="16"/>
      <c r="G98" s="35">
        <f>$E$13</f>
        <v>0</v>
      </c>
      <c r="H98" s="36">
        <f>$F$13</f>
        <v>0</v>
      </c>
      <c r="I98" s="37">
        <f>G$13</f>
        <v>0</v>
      </c>
      <c r="J98" s="113">
        <v>531600</v>
      </c>
      <c r="K98" s="139">
        <f>P100-K99</f>
        <v>0</v>
      </c>
      <c r="L98" s="140"/>
      <c r="M98" s="140"/>
      <c r="N98" s="141"/>
      <c r="O98" s="105"/>
      <c r="P98" s="139"/>
      <c r="Q98" s="140"/>
      <c r="R98" s="141"/>
      <c r="S98" s="30"/>
    </row>
    <row r="99" spans="2:19" ht="24.75" customHeight="1">
      <c r="B99" s="2"/>
      <c r="C99" s="2"/>
      <c r="D99" s="19" t="s">
        <v>63</v>
      </c>
      <c r="E99" s="2"/>
      <c r="G99" s="38">
        <f>$E$13</f>
        <v>0</v>
      </c>
      <c r="H99" s="39">
        <f>$F$13</f>
        <v>0</v>
      </c>
      <c r="I99" s="40">
        <f>G$13</f>
        <v>0</v>
      </c>
      <c r="J99" s="114">
        <v>541110</v>
      </c>
      <c r="K99" s="139">
        <f>ROUND(N26+N27,-3)</f>
        <v>0</v>
      </c>
      <c r="L99" s="140"/>
      <c r="M99" s="140"/>
      <c r="N99" s="141"/>
      <c r="O99" s="105"/>
      <c r="P99" s="139"/>
      <c r="Q99" s="140"/>
      <c r="R99" s="141"/>
      <c r="S99" s="30"/>
    </row>
    <row r="100" spans="2:19" ht="24.75" customHeight="1">
      <c r="B100" s="2"/>
      <c r="C100" s="2"/>
      <c r="D100" s="19" t="s">
        <v>64</v>
      </c>
      <c r="E100" s="2"/>
      <c r="G100" s="41">
        <f>$E$13</f>
        <v>0</v>
      </c>
      <c r="H100" s="42">
        <f>$F$13</f>
        <v>0</v>
      </c>
      <c r="I100" s="40">
        <f>G13</f>
        <v>0</v>
      </c>
      <c r="J100" s="115" t="s">
        <v>65</v>
      </c>
      <c r="K100" s="139"/>
      <c r="L100" s="140"/>
      <c r="M100" s="140"/>
      <c r="N100" s="141"/>
      <c r="O100" s="105"/>
      <c r="P100" s="139">
        <f>ROUND(N30,-3)</f>
        <v>0</v>
      </c>
      <c r="Q100" s="140"/>
      <c r="R100" s="141"/>
      <c r="S100" s="30"/>
    </row>
    <row r="101" spans="2:19" ht="24.75" customHeight="1">
      <c r="B101" s="2"/>
      <c r="C101" s="2"/>
      <c r="D101" s="15"/>
      <c r="E101" s="16"/>
      <c r="F101" s="16"/>
      <c r="G101" s="43">
        <f>$E$13</f>
        <v>0</v>
      </c>
      <c r="H101" s="36">
        <f>$F$13</f>
        <v>0</v>
      </c>
      <c r="I101" s="37">
        <f>G13</f>
        <v>0</v>
      </c>
      <c r="J101" s="113"/>
      <c r="K101" s="139"/>
      <c r="L101" s="140"/>
      <c r="M101" s="140"/>
      <c r="N101" s="141"/>
      <c r="O101" s="105"/>
      <c r="P101" s="139"/>
      <c r="Q101" s="140"/>
      <c r="R101" s="141"/>
      <c r="S101" s="30"/>
    </row>
    <row r="102" spans="2:18" ht="24.75" customHeight="1">
      <c r="B102" s="2"/>
      <c r="C102" s="2"/>
      <c r="D102" s="33" t="s">
        <v>66</v>
      </c>
      <c r="E102" s="23"/>
      <c r="F102" s="23"/>
      <c r="G102" s="43"/>
      <c r="H102" s="23"/>
      <c r="I102" s="23"/>
      <c r="J102" s="23"/>
      <c r="K102" s="106"/>
      <c r="L102" s="106"/>
      <c r="M102" s="106"/>
      <c r="N102" s="106"/>
      <c r="O102" s="107"/>
      <c r="P102" s="106"/>
      <c r="Q102" s="106"/>
      <c r="R102" s="106"/>
    </row>
    <row r="103" spans="11:18" ht="24.75" customHeight="1">
      <c r="K103" s="108"/>
      <c r="L103" s="108"/>
      <c r="M103" s="108"/>
      <c r="N103" s="108"/>
      <c r="O103" s="108"/>
      <c r="P103" s="108"/>
      <c r="Q103" s="108"/>
      <c r="R103" s="108"/>
    </row>
    <row r="104" spans="11:18" ht="24.75" customHeight="1">
      <c r="K104" s="108"/>
      <c r="L104" s="108"/>
      <c r="M104" s="108"/>
      <c r="N104" s="108"/>
      <c r="O104" s="108"/>
      <c r="P104" s="108"/>
      <c r="Q104" s="108"/>
      <c r="R104" s="108"/>
    </row>
    <row r="105" spans="4:18" ht="24.75" customHeight="1">
      <c r="D105" s="15" t="s">
        <v>59</v>
      </c>
      <c r="E105" s="16"/>
      <c r="F105" s="16"/>
      <c r="G105" s="31" t="s">
        <v>60</v>
      </c>
      <c r="H105" s="32">
        <f>$E$13</f>
        <v>0</v>
      </c>
      <c r="I105" s="32">
        <v>0</v>
      </c>
      <c r="J105" s="33" t="s">
        <v>67</v>
      </c>
      <c r="K105" s="105"/>
      <c r="L105" s="108"/>
      <c r="M105" s="108"/>
      <c r="N105" s="108"/>
      <c r="O105" s="108"/>
      <c r="P105" s="108"/>
      <c r="Q105" s="108"/>
      <c r="R105" s="108"/>
    </row>
    <row r="106" spans="4:19" ht="24.75" customHeight="1">
      <c r="D106" s="15" t="s">
        <v>68</v>
      </c>
      <c r="E106" s="23"/>
      <c r="F106" s="16"/>
      <c r="G106" s="44">
        <f>$E$13</f>
        <v>0</v>
      </c>
      <c r="H106" s="45">
        <f>$F$13</f>
        <v>0</v>
      </c>
      <c r="I106" s="37">
        <f>G$13</f>
        <v>0</v>
      </c>
      <c r="J106" s="113" t="s">
        <v>69</v>
      </c>
      <c r="K106" s="142">
        <f>ROUND(N91,-3)</f>
        <v>0</v>
      </c>
      <c r="L106" s="143"/>
      <c r="M106" s="143"/>
      <c r="N106" s="144"/>
      <c r="O106" s="105"/>
      <c r="P106" s="145"/>
      <c r="Q106" s="146"/>
      <c r="R106" s="147"/>
      <c r="S106" s="30"/>
    </row>
    <row r="107" spans="4:19" ht="24.75" customHeight="1">
      <c r="D107" s="19" t="s">
        <v>70</v>
      </c>
      <c r="E107" s="2"/>
      <c r="G107" s="38">
        <f>$E$13</f>
        <v>0</v>
      </c>
      <c r="H107" s="3">
        <f>$F$13</f>
        <v>0</v>
      </c>
      <c r="I107" s="46">
        <f>G$13</f>
        <v>0</v>
      </c>
      <c r="J107" s="114">
        <v>455101</v>
      </c>
      <c r="K107" s="145"/>
      <c r="L107" s="146"/>
      <c r="M107" s="146"/>
      <c r="N107" s="147"/>
      <c r="O107" s="105"/>
      <c r="P107" s="142">
        <f>K106</f>
        <v>0</v>
      </c>
      <c r="Q107" s="143"/>
      <c r="R107" s="144"/>
      <c r="S107" s="30"/>
    </row>
    <row r="108" spans="4:19" ht="24.75" customHeight="1">
      <c r="D108" s="15"/>
      <c r="E108" s="16"/>
      <c r="F108" s="16"/>
      <c r="G108" s="44">
        <f>$E$13</f>
        <v>0</v>
      </c>
      <c r="H108" s="45">
        <f>$F$13</f>
        <v>0</v>
      </c>
      <c r="I108" s="40">
        <f>G$13</f>
        <v>0</v>
      </c>
      <c r="J108" s="113"/>
      <c r="K108" s="145"/>
      <c r="L108" s="146"/>
      <c r="M108" s="146"/>
      <c r="N108" s="147"/>
      <c r="O108" s="105"/>
      <c r="P108" s="145"/>
      <c r="Q108" s="146"/>
      <c r="R108" s="147"/>
      <c r="S108" s="30"/>
    </row>
    <row r="109" spans="4:18" ht="24.75" customHeight="1">
      <c r="D109" s="33" t="s">
        <v>71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P109" s="23"/>
      <c r="Q109" s="23"/>
      <c r="R109" s="23"/>
    </row>
    <row r="110" ht="24.75" customHeight="1">
      <c r="D110" s="47" t="s">
        <v>72</v>
      </c>
    </row>
    <row r="114" spans="2:19" ht="24.75" customHeight="1">
      <c r="B114" s="75"/>
      <c r="C114" s="127" t="s">
        <v>110</v>
      </c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76" t="s">
        <v>82</v>
      </c>
    </row>
  </sheetData>
  <sheetProtection password="C8DD" sheet="1"/>
  <mergeCells count="70">
    <mergeCell ref="K106:N106"/>
    <mergeCell ref="K107:N107"/>
    <mergeCell ref="K108:N108"/>
    <mergeCell ref="P106:R106"/>
    <mergeCell ref="P107:R107"/>
    <mergeCell ref="P108:R108"/>
    <mergeCell ref="K98:N98"/>
    <mergeCell ref="K99:N99"/>
    <mergeCell ref="K100:N100"/>
    <mergeCell ref="K101:N101"/>
    <mergeCell ref="P98:R98"/>
    <mergeCell ref="P99:R99"/>
    <mergeCell ref="P100:R100"/>
    <mergeCell ref="P101:R101"/>
    <mergeCell ref="F54:R54"/>
    <mergeCell ref="F19:K19"/>
    <mergeCell ref="P19:R19"/>
    <mergeCell ref="L16:N16"/>
    <mergeCell ref="F16:K16"/>
    <mergeCell ref="G50:J50"/>
    <mergeCell ref="K50:R50"/>
    <mergeCell ref="J37:R37"/>
    <mergeCell ref="H61:K61"/>
    <mergeCell ref="N30:R30"/>
    <mergeCell ref="G38:R38"/>
    <mergeCell ref="N26:R26"/>
    <mergeCell ref="N27:R27"/>
    <mergeCell ref="N44:R44"/>
    <mergeCell ref="G51:R51"/>
    <mergeCell ref="N28:R28"/>
    <mergeCell ref="N29:R29"/>
    <mergeCell ref="C57:R57"/>
    <mergeCell ref="D55:R55"/>
    <mergeCell ref="H2:M2"/>
    <mergeCell ref="H3:M3"/>
    <mergeCell ref="H4:M4"/>
    <mergeCell ref="H6:M6"/>
    <mergeCell ref="P2:R2"/>
    <mergeCell ref="N12:R12"/>
    <mergeCell ref="Q3:R3"/>
    <mergeCell ref="H5:M5"/>
    <mergeCell ref="Q4:R4"/>
    <mergeCell ref="N13:R13"/>
    <mergeCell ref="H13:M13"/>
    <mergeCell ref="C114:R114"/>
    <mergeCell ref="C59:R59"/>
    <mergeCell ref="F74:H74"/>
    <mergeCell ref="F77:H77"/>
    <mergeCell ref="F72:H72"/>
    <mergeCell ref="N91:Q91"/>
    <mergeCell ref="F78:H78"/>
    <mergeCell ref="F71:H71"/>
    <mergeCell ref="F75:H75"/>
    <mergeCell ref="B94:S94"/>
    <mergeCell ref="F73:H73"/>
    <mergeCell ref="H62:K62"/>
    <mergeCell ref="F76:H76"/>
    <mergeCell ref="H64:K64"/>
    <mergeCell ref="H65:K65"/>
    <mergeCell ref="H63:K63"/>
    <mergeCell ref="H14:M14"/>
    <mergeCell ref="N14:R14"/>
    <mergeCell ref="F17:K17"/>
    <mergeCell ref="L17:N17"/>
    <mergeCell ref="O17:Q17"/>
    <mergeCell ref="F20:K20"/>
    <mergeCell ref="L20:O20"/>
    <mergeCell ref="P20:R20"/>
    <mergeCell ref="O16:Q16"/>
    <mergeCell ref="L19:O19"/>
  </mergeCells>
  <printOptions/>
  <pageMargins left="0.75" right="0.7" top="0.7" bottom="0.75" header="0.3" footer="0.3"/>
  <pageSetup fitToHeight="2" horizontalDpi="600" verticalDpi="600" orientation="portrait" scale="45" r:id="rId4"/>
  <rowBreaks count="1" manualBreakCount="1">
    <brk id="60" max="19" man="1"/>
  </rowBreaks>
  <ignoredErrors>
    <ignoredError sqref="M29:M30 M26 C67 D74:D75 M44 J97 J105:J106 C47 C33 C13:C16 J100 D77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23"/>
  <sheetViews>
    <sheetView zoomScalePageLayoutView="0" workbookViewId="0" topLeftCell="B1">
      <selection activeCell="B5" sqref="B5"/>
    </sheetView>
  </sheetViews>
  <sheetFormatPr defaultColWidth="9.140625" defaultRowHeight="15"/>
  <cols>
    <col min="1" max="1" width="23.8515625" style="78" bestFit="1" customWidth="1"/>
    <col min="2" max="2" width="51.7109375" style="79" bestFit="1" customWidth="1"/>
    <col min="3" max="3" width="8.421875" style="80" bestFit="1" customWidth="1"/>
    <col min="4" max="4" width="11.8515625" style="80" bestFit="1" customWidth="1"/>
    <col min="5" max="5" width="18.7109375" style="79" bestFit="1" customWidth="1"/>
    <col min="6" max="7" width="15.7109375" style="80" customWidth="1"/>
    <col min="8" max="8" width="4.00390625" style="81" bestFit="1" customWidth="1"/>
    <col min="9" max="9" width="7.28125" style="80" bestFit="1" customWidth="1"/>
    <col min="10" max="10" width="17.28125" style="80" bestFit="1" customWidth="1"/>
    <col min="11" max="11" width="76.00390625" style="78" customWidth="1"/>
    <col min="12" max="12" width="12.28125" style="78" bestFit="1" customWidth="1"/>
    <col min="13" max="16384" width="9.140625" style="78" customWidth="1"/>
  </cols>
  <sheetData>
    <row r="1" ht="15">
      <c r="K1" s="80" t="s">
        <v>83</v>
      </c>
    </row>
    <row r="2" ht="15">
      <c r="K2" s="80" t="s">
        <v>84</v>
      </c>
    </row>
    <row r="3" ht="15">
      <c r="K3" s="80"/>
    </row>
    <row r="4" spans="1:11" ht="15">
      <c r="A4" s="82" t="s">
        <v>85</v>
      </c>
      <c r="B4" s="83" t="s">
        <v>86</v>
      </c>
      <c r="C4" s="84"/>
      <c r="D4" s="84"/>
      <c r="E4" s="85"/>
      <c r="F4" s="84"/>
      <c r="G4" s="84"/>
      <c r="K4" s="80" t="str">
        <f>CONCATENATE("!Scenario=",B4)</f>
        <v>!Scenario=ModAccrual</v>
      </c>
    </row>
    <row r="5" spans="1:11" ht="15">
      <c r="A5" s="82" t="s">
        <v>87</v>
      </c>
      <c r="B5" s="83"/>
      <c r="C5" s="84"/>
      <c r="D5" s="84"/>
      <c r="E5" s="85"/>
      <c r="F5" s="84"/>
      <c r="G5" s="84"/>
      <c r="K5" s="80" t="str">
        <f>CONCATENATE("!Year=",B5)</f>
        <v>!Year=</v>
      </c>
    </row>
    <row r="6" spans="1:11" ht="15">
      <c r="A6" s="82" t="s">
        <v>88</v>
      </c>
      <c r="B6" s="83" t="s">
        <v>89</v>
      </c>
      <c r="C6" s="84"/>
      <c r="D6" s="84"/>
      <c r="E6" s="85"/>
      <c r="F6" s="84"/>
      <c r="G6" s="84"/>
      <c r="K6" s="80" t="str">
        <f>CONCATENATE("!Period=",B6)</f>
        <v>!Period=Jun</v>
      </c>
    </row>
    <row r="7" spans="1:11" s="87" customFormat="1" ht="15">
      <c r="A7" s="82"/>
      <c r="B7" s="86"/>
      <c r="C7" s="84"/>
      <c r="D7" s="84"/>
      <c r="E7" s="85"/>
      <c r="F7" s="84"/>
      <c r="G7" s="84"/>
      <c r="H7" s="81"/>
      <c r="I7" s="80"/>
      <c r="J7" s="80"/>
      <c r="K7" s="78"/>
    </row>
    <row r="8" spans="1:11" s="87" customFormat="1" ht="15">
      <c r="A8" s="82"/>
      <c r="B8" s="86"/>
      <c r="C8" s="84"/>
      <c r="D8" s="84"/>
      <c r="E8" s="85"/>
      <c r="F8" s="84"/>
      <c r="G8" s="84"/>
      <c r="H8" s="81"/>
      <c r="I8" s="80"/>
      <c r="J8" s="80"/>
      <c r="K8" s="80" t="str">
        <f>CONCATENATE("!JOURNAL=",B9,";B;",B12,";",B14,";&lt;Entity Curr Adjs&gt;;",B11,";",,";",B13,";")</f>
        <v>!JOURNAL=__I_1;B;A;W;&lt;Entity Curr Adjs&gt;;GAAP;;0;</v>
      </c>
    </row>
    <row r="9" spans="1:11" s="87" customFormat="1" ht="15">
      <c r="A9" s="82" t="s">
        <v>90</v>
      </c>
      <c r="B9" s="83" t="str">
        <f>CONCATENATE('I-1 Accounts Payable'!$E$13,"_",'I-1 Accounts Payable'!$F$13,"_I_1")</f>
        <v>__I_1</v>
      </c>
      <c r="C9" s="88" t="s">
        <v>91</v>
      </c>
      <c r="D9" s="88" t="s">
        <v>92</v>
      </c>
      <c r="E9" s="88" t="s">
        <v>93</v>
      </c>
      <c r="F9" s="88" t="s">
        <v>94</v>
      </c>
      <c r="G9" s="88" t="s">
        <v>95</v>
      </c>
      <c r="H9" s="89"/>
      <c r="J9" s="82" t="s">
        <v>96</v>
      </c>
      <c r="K9" s="80" t="str">
        <f>CONCATENATE("!DESC=",B10)</f>
        <v>!DESC=To Record Accounts Payable</v>
      </c>
    </row>
    <row r="10" spans="1:11" s="87" customFormat="1" ht="15">
      <c r="A10" s="82" t="s">
        <v>97</v>
      </c>
      <c r="B10" s="90" t="str">
        <f>'I-1 Accounts Payable'!D102</f>
        <v>To Record Accounts Payable</v>
      </c>
      <c r="C10" s="93">
        <f>'I-1 Accounts Payable'!J98</f>
        <v>531600</v>
      </c>
      <c r="D10" s="93">
        <f>'I-1 Accounts Payable'!$F$13</f>
        <v>0</v>
      </c>
      <c r="E10" s="92" t="str">
        <f>IF($B$4="ModAccrual","Modaccrual_Adj","Accrual_Adj")</f>
        <v>Modaccrual_Adj</v>
      </c>
      <c r="F10" s="98">
        <f>ROUND('I-1 Accounts Payable'!K98,-3)</f>
        <v>0</v>
      </c>
      <c r="G10" s="98">
        <f>ROUND('I-1 Accounts Payable'!P98,-3)</f>
        <v>0</v>
      </c>
      <c r="H10" s="78" t="str">
        <f>IF(F10&gt;0,"D","C")</f>
        <v>C</v>
      </c>
      <c r="I10" s="94">
        <f>IF(F10&gt;0,F10,G10)</f>
        <v>0</v>
      </c>
      <c r="J10" s="92"/>
      <c r="K10" s="80" t="str">
        <f>CONCATENATE(C10,";[ICP None];",D10,";",E10,";",H10,";",ABS(I10),";",J10)</f>
        <v>531600;[ICP None];0;Modaccrual_Adj;C;0;</v>
      </c>
    </row>
    <row r="11" spans="1:11" s="87" customFormat="1" ht="15">
      <c r="A11" s="82" t="s">
        <v>98</v>
      </c>
      <c r="B11" s="83" t="s">
        <v>99</v>
      </c>
      <c r="C11" s="93">
        <f>'I-1 Accounts Payable'!J99</f>
        <v>541110</v>
      </c>
      <c r="D11" s="93">
        <f>'I-1 Accounts Payable'!$F$13</f>
        <v>0</v>
      </c>
      <c r="E11" s="92" t="str">
        <f>IF($B$4="ModAccrual","Modaccrual_Adj","Accrual_Adj")</f>
        <v>Modaccrual_Adj</v>
      </c>
      <c r="F11" s="98">
        <f>ROUND('I-1 Accounts Payable'!K99,-3)</f>
        <v>0</v>
      </c>
      <c r="G11" s="98">
        <f>ROUND('I-1 Accounts Payable'!P99,-3)</f>
        <v>0</v>
      </c>
      <c r="H11" s="78" t="str">
        <f>IF(F11&gt;0,"D","C")</f>
        <v>C</v>
      </c>
      <c r="I11" s="94">
        <f>IF(F11&gt;0,F11,G11)</f>
        <v>0</v>
      </c>
      <c r="J11" s="92"/>
      <c r="K11" s="80" t="str">
        <f>CONCATENATE(C11,";[ICP None];",D11,";",E11,";",H11,";",ABS(I11),";",J11)</f>
        <v>541110;[ICP None];0;Modaccrual_Adj;C;0;</v>
      </c>
    </row>
    <row r="12" spans="1:11" s="87" customFormat="1" ht="15">
      <c r="A12" s="82" t="s">
        <v>100</v>
      </c>
      <c r="B12" s="83" t="s">
        <v>108</v>
      </c>
      <c r="C12" s="93" t="str">
        <f>'I-1 Accounts Payable'!J100</f>
        <v>202000</v>
      </c>
      <c r="D12" s="93">
        <f>'I-1 Accounts Payable'!$F$13</f>
        <v>0</v>
      </c>
      <c r="E12" s="92" t="str">
        <f>IF($B$4="ModAccrual","Modaccrual_Adj","Accrual_Adj")</f>
        <v>Modaccrual_Adj</v>
      </c>
      <c r="F12" s="98">
        <f>ROUND('I-1 Accounts Payable'!K100,-3)</f>
        <v>0</v>
      </c>
      <c r="G12" s="98">
        <f>ROUND('I-1 Accounts Payable'!P100,-3)</f>
        <v>0</v>
      </c>
      <c r="H12" s="78" t="str">
        <f>IF(F12&gt;0,"D","C")</f>
        <v>C</v>
      </c>
      <c r="I12" s="94">
        <f>IF(F12&gt;0,F12,G12)</f>
        <v>0</v>
      </c>
      <c r="J12" s="92"/>
      <c r="K12" s="80" t="str">
        <f>CONCATENATE(C12,";[ICP None];",D12,";",E12,";",H12,";",ABS(I12),";",J12)</f>
        <v>202000;[ICP None];0;Modaccrual_Adj;C;0;</v>
      </c>
    </row>
    <row r="13" spans="1:11" s="87" customFormat="1" ht="15">
      <c r="A13" s="82" t="s">
        <v>101</v>
      </c>
      <c r="B13" s="97">
        <f>IF(LEN('I-1 Accounts Payable'!$E$13)=4,CONCATENATE("0",'I-1 Accounts Payable'!$E$13),'I-1 Accounts Payable'!$E$13)</f>
        <v>0</v>
      </c>
      <c r="C13" s="92"/>
      <c r="D13" s="95"/>
      <c r="E13" s="95"/>
      <c r="F13" s="99"/>
      <c r="G13" s="99"/>
      <c r="H13" s="78"/>
      <c r="I13" s="78"/>
      <c r="J13" s="92"/>
      <c r="K13" s="80"/>
    </row>
    <row r="14" spans="1:11" s="87" customFormat="1" ht="15">
      <c r="A14" s="82" t="s">
        <v>102</v>
      </c>
      <c r="B14" s="83" t="s">
        <v>109</v>
      </c>
      <c r="C14" s="80"/>
      <c r="D14" s="80"/>
      <c r="E14" s="79"/>
      <c r="F14" s="100"/>
      <c r="G14" s="100"/>
      <c r="H14" s="81"/>
      <c r="I14" s="80"/>
      <c r="J14" s="92"/>
      <c r="K14" s="80"/>
    </row>
    <row r="15" spans="2:11" ht="15">
      <c r="B15" s="96"/>
      <c r="F15" s="100"/>
      <c r="G15" s="100"/>
      <c r="J15" s="78"/>
      <c r="K15" s="80"/>
    </row>
    <row r="16" spans="6:7" ht="15">
      <c r="F16" s="100"/>
      <c r="G16" s="100"/>
    </row>
    <row r="17" spans="1:11" s="87" customFormat="1" ht="15">
      <c r="A17" s="82"/>
      <c r="B17" s="86"/>
      <c r="C17" s="84"/>
      <c r="D17" s="84"/>
      <c r="E17" s="85"/>
      <c r="F17" s="101"/>
      <c r="G17" s="101"/>
      <c r="H17" s="81"/>
      <c r="I17" s="80"/>
      <c r="J17" s="80"/>
      <c r="K17" s="80" t="str">
        <f>CONCATENATE("!JOURNAL=",B18,";B;",B21,";",B23,";&lt;Entity Curr Adjs&gt;;",B20,";",,";",B22,";")</f>
        <v>!JOURNAL=__I_2;B;A;W;&lt;Entity Curr Adjs&gt;;GAAP;;0;</v>
      </c>
    </row>
    <row r="18" spans="1:11" s="87" customFormat="1" ht="15">
      <c r="A18" s="82" t="s">
        <v>90</v>
      </c>
      <c r="B18" s="83" t="str">
        <f>CONCATENATE('I-1 Accounts Payable'!$E$13,"_",'I-1 Accounts Payable'!$F$13,"_I_2")</f>
        <v>__I_2</v>
      </c>
      <c r="C18" s="88" t="s">
        <v>91</v>
      </c>
      <c r="D18" s="88" t="s">
        <v>92</v>
      </c>
      <c r="E18" s="88" t="s">
        <v>93</v>
      </c>
      <c r="F18" s="102" t="s">
        <v>94</v>
      </c>
      <c r="G18" s="102" t="s">
        <v>95</v>
      </c>
      <c r="H18" s="89"/>
      <c r="J18" s="82" t="s">
        <v>96</v>
      </c>
      <c r="K18" s="80" t="str">
        <f>CONCATENATE("!DESC=",B19)</f>
        <v>!DESC=To Record Federal Receivable for Expenditures Paid but not Requested</v>
      </c>
    </row>
    <row r="19" spans="1:11" s="87" customFormat="1" ht="30">
      <c r="A19" s="82" t="s">
        <v>97</v>
      </c>
      <c r="B19" s="90" t="str">
        <f>'I-1 Accounts Payable'!D109</f>
        <v>To Record Federal Receivable for Expenditures Paid but not Requested</v>
      </c>
      <c r="C19" s="91" t="str">
        <f>'I-1 Accounts Payable'!J106</f>
        <v>116000</v>
      </c>
      <c r="D19" s="93">
        <f>'I-1 Accounts Payable'!$F$13</f>
        <v>0</v>
      </c>
      <c r="E19" s="92" t="str">
        <f>IF($B$4="ModAccrual","Modaccrual_Adj","Accrual_Adj")</f>
        <v>Modaccrual_Adj</v>
      </c>
      <c r="F19" s="98">
        <f>ROUND('I-1 Accounts Payable'!K106,-3)</f>
        <v>0</v>
      </c>
      <c r="G19" s="98">
        <f>ROUND('I-1 Accounts Payable'!P106,-3)</f>
        <v>0</v>
      </c>
      <c r="H19" s="78" t="str">
        <f>IF(F19&gt;0,"D","C")</f>
        <v>C</v>
      </c>
      <c r="I19" s="94">
        <f>IF(F19&gt;0,F19,G19)</f>
        <v>0</v>
      </c>
      <c r="J19" s="92"/>
      <c r="K19" s="80" t="str">
        <f>CONCATENATE(C19,";[ICP None];",D19,";",E19,";",H19,";",ABS(I19),";",J19)</f>
        <v>116000;[ICP None];0;Modaccrual_Adj;C;0;</v>
      </c>
    </row>
    <row r="20" spans="1:11" s="87" customFormat="1" ht="15">
      <c r="A20" s="82" t="s">
        <v>98</v>
      </c>
      <c r="B20" s="83" t="s">
        <v>99</v>
      </c>
      <c r="C20" s="97">
        <f>'I-1 Accounts Payable'!J107</f>
        <v>455101</v>
      </c>
      <c r="D20" s="93">
        <f>'I-1 Accounts Payable'!$F$13</f>
        <v>0</v>
      </c>
      <c r="E20" s="92" t="str">
        <f>IF($B$4="ModAccrual","Modaccrual_Adj","Accrual_Adj")</f>
        <v>Modaccrual_Adj</v>
      </c>
      <c r="F20" s="98">
        <f>ROUND('I-1 Accounts Payable'!K107,-3)</f>
        <v>0</v>
      </c>
      <c r="G20" s="98">
        <f>ROUND('I-1 Accounts Payable'!P107,-3)</f>
        <v>0</v>
      </c>
      <c r="H20" s="78" t="str">
        <f>IF(F20&gt;0,"D","C")</f>
        <v>C</v>
      </c>
      <c r="I20" s="94">
        <f>IF(F20&gt;0,F20,G20)</f>
        <v>0</v>
      </c>
      <c r="J20" s="92"/>
      <c r="K20" s="80" t="str">
        <f>CONCATENATE(C20,";[ICP None];",D20,";",E20,";",H20,";",ABS(I20),";",J20)</f>
        <v>455101;[ICP None];0;Modaccrual_Adj;C;0;</v>
      </c>
    </row>
    <row r="21" spans="1:2" s="87" customFormat="1" ht="15">
      <c r="A21" s="82" t="s">
        <v>100</v>
      </c>
      <c r="B21" s="83" t="s">
        <v>108</v>
      </c>
    </row>
    <row r="22" spans="1:11" s="87" customFormat="1" ht="15">
      <c r="A22" s="82" t="s">
        <v>101</v>
      </c>
      <c r="B22" s="97">
        <f>IF(LEN('I-1 Accounts Payable'!$E$13)=4,CONCATENATE("0",'I-1 Accounts Payable'!$E$13),'I-1 Accounts Payable'!$E$13)</f>
        <v>0</v>
      </c>
      <c r="C22" s="92"/>
      <c r="D22" s="95"/>
      <c r="E22" s="95"/>
      <c r="F22" s="95"/>
      <c r="G22" s="95"/>
      <c r="H22" s="78"/>
      <c r="I22" s="78"/>
      <c r="J22" s="92"/>
      <c r="K22" s="80"/>
    </row>
    <row r="23" spans="1:11" s="87" customFormat="1" ht="15">
      <c r="A23" s="82" t="s">
        <v>102</v>
      </c>
      <c r="B23" s="83" t="s">
        <v>109</v>
      </c>
      <c r="C23" s="80"/>
      <c r="D23" s="80"/>
      <c r="E23" s="79"/>
      <c r="F23" s="80"/>
      <c r="G23" s="80"/>
      <c r="H23" s="81"/>
      <c r="I23" s="80"/>
      <c r="J23" s="92"/>
      <c r="K23" s="80"/>
    </row>
  </sheetData>
  <sheetProtection password="C8DD" sheet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OSF Form I-1: Capital Assets</dc:title>
  <dc:subject>Generally Accepted Accounting Principles (GAAP) Form I-1 used by State of Oklahoma agencies for financial reporting of accounts payable data.</dc:subject>
  <dc:creator>Office of Management and Enterprise Services (OMES)</dc:creator>
  <cp:keywords>Generally Accepted Accounting Principles, gaap, omes, office of management and enterprise services, forms, form, financial reporting, state of oklahoma, Oklahoma, i, OSF Form I-1, I-1, accounts payable</cp:keywords>
  <dc:description>OMES Form I-1: Capital Assets</dc:description>
  <cp:lastModifiedBy>Jennifer LeFlore</cp:lastModifiedBy>
  <cp:lastPrinted>2015-08-03T17:41:24Z</cp:lastPrinted>
  <dcterms:created xsi:type="dcterms:W3CDTF">2010-03-29T20:03:06Z</dcterms:created>
  <dcterms:modified xsi:type="dcterms:W3CDTF">2023-06-06T18:51:07Z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