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PUBLIC\Employer Reporting\Employer Manual\FY2027\"/>
    </mc:Choice>
  </mc:AlternateContent>
  <xr:revisionPtr revIDLastSave="0" documentId="14_{1D3FA6A9-6045-43DA-92A0-3B81A109A831}" xr6:coauthVersionLast="47" xr6:coauthVersionMax="47" xr10:uidLastSave="{00000000-0000-0000-0000-000000000000}"/>
  <bookViews>
    <workbookView xWindow="-19310" yWindow="-830" windowWidth="19420" windowHeight="11500" activeTab="1" xr2:uid="{00000000-000D-0000-FFFF-FFFF00000000}"/>
  </bookViews>
  <sheets>
    <sheet name="Master" sheetId="4" r:id="rId1"/>
    <sheet name="9.5% employer" sheetId="2" r:id="rId2"/>
    <sheet name="8.55% employer" sheetId="3" r:id="rId3"/>
    <sheet name="Master Worksheet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8" i="3" l="1"/>
  <c r="B69" i="3"/>
  <c r="B152" i="2"/>
  <c r="B150" i="2"/>
  <c r="B129" i="2"/>
  <c r="B127" i="2"/>
  <c r="B69" i="2"/>
  <c r="B67" i="2"/>
  <c r="B47" i="2"/>
  <c r="E30" i="4"/>
  <c r="B30" i="4"/>
  <c r="B21" i="4"/>
  <c r="B23" i="4"/>
  <c r="B170" i="2"/>
  <c r="C170" i="2" s="1"/>
  <c r="B172" i="2"/>
  <c r="B33" i="3"/>
  <c r="B31" i="3"/>
  <c r="E79" i="1"/>
  <c r="B79" i="1"/>
  <c r="E81" i="1"/>
  <c r="B81" i="1"/>
  <c r="G81" i="1"/>
  <c r="D81" i="1"/>
  <c r="D88" i="3"/>
  <c r="D69" i="3"/>
  <c r="D170" i="2"/>
  <c r="D150" i="2"/>
  <c r="C150" i="2"/>
  <c r="D127" i="2"/>
  <c r="D67" i="2"/>
  <c r="D47" i="2"/>
  <c r="D49" i="2"/>
  <c r="B49" i="2"/>
  <c r="D31" i="3"/>
  <c r="D33" i="3"/>
  <c r="D129" i="2"/>
  <c r="D69" i="2"/>
  <c r="D172" i="2"/>
  <c r="D152" i="2"/>
  <c r="G21" i="4"/>
  <c r="E21" i="4"/>
  <c r="G30" i="4"/>
  <c r="D90" i="3"/>
  <c r="B90" i="3"/>
  <c r="D71" i="3"/>
  <c r="B71" i="3"/>
  <c r="C169" i="2"/>
  <c r="C149" i="2"/>
  <c r="D23" i="4" l="1"/>
  <c r="D21" i="4"/>
  <c r="D30" i="4"/>
  <c r="D79" i="1" l="1"/>
  <c r="G79" i="1"/>
  <c r="C87" i="3" l="1"/>
  <c r="C68" i="3"/>
  <c r="D139" i="2" l="1"/>
  <c r="C126" i="2"/>
  <c r="D118" i="2"/>
  <c r="D98" i="2"/>
  <c r="C66" i="2"/>
  <c r="C46" i="2"/>
  <c r="D80" i="2" l="1"/>
  <c r="D11" i="4" l="1"/>
  <c r="C88" i="3" l="1"/>
  <c r="D85" i="3"/>
  <c r="B85" i="3"/>
  <c r="C84" i="3"/>
  <c r="C83" i="3"/>
  <c r="D78" i="3"/>
  <c r="D79" i="3" s="1"/>
  <c r="B78" i="3"/>
  <c r="B79" i="3" s="1"/>
  <c r="C77" i="3"/>
  <c r="C76" i="3"/>
  <c r="D167" i="2"/>
  <c r="D168" i="2" s="1"/>
  <c r="B167" i="2"/>
  <c r="B168" i="2" s="1"/>
  <c r="C168" i="2" s="1"/>
  <c r="C166" i="2"/>
  <c r="C165" i="2"/>
  <c r="D160" i="2"/>
  <c r="D161" i="2" s="1"/>
  <c r="B160" i="2"/>
  <c r="C160" i="2" s="1"/>
  <c r="C159" i="2"/>
  <c r="C158" i="2"/>
  <c r="B86" i="3" l="1"/>
  <c r="C86" i="3" s="1"/>
  <c r="D86" i="3"/>
  <c r="C78" i="3"/>
  <c r="C85" i="3"/>
  <c r="B161" i="2"/>
  <c r="C161" i="2" s="1"/>
  <c r="C79" i="3"/>
  <c r="C167" i="2"/>
  <c r="D27" i="4"/>
  <c r="D28" i="4" s="1"/>
  <c r="F30" i="4"/>
  <c r="C30" i="4"/>
  <c r="G27" i="4"/>
  <c r="G28" i="4" s="1"/>
  <c r="E27" i="4"/>
  <c r="F27" i="4" s="1"/>
  <c r="B27" i="4"/>
  <c r="C27" i="4" s="1"/>
  <c r="F26" i="4"/>
  <c r="C26" i="4"/>
  <c r="F25" i="4"/>
  <c r="C25" i="4"/>
  <c r="C69" i="3"/>
  <c r="D60" i="3"/>
  <c r="B60" i="3"/>
  <c r="C60" i="3" s="1"/>
  <c r="C59" i="3"/>
  <c r="C58" i="3"/>
  <c r="D43" i="3"/>
  <c r="D46" i="3" s="1"/>
  <c r="D47" i="3" s="1"/>
  <c r="B43" i="3"/>
  <c r="C43" i="3" s="1"/>
  <c r="C42" i="3"/>
  <c r="C41" i="3"/>
  <c r="D26" i="3"/>
  <c r="D28" i="3" s="1"/>
  <c r="D12" i="3"/>
  <c r="C31" i="3"/>
  <c r="B26" i="3"/>
  <c r="B28" i="3" s="1"/>
  <c r="C28" i="3" s="1"/>
  <c r="D25" i="3"/>
  <c r="B25" i="3"/>
  <c r="C25" i="3" s="1"/>
  <c r="C24" i="3"/>
  <c r="C23" i="3"/>
  <c r="B12" i="3"/>
  <c r="B15" i="3" s="1"/>
  <c r="C15" i="3" s="1"/>
  <c r="D11" i="3"/>
  <c r="B11" i="3"/>
  <c r="C11" i="3" s="1"/>
  <c r="C10" i="3"/>
  <c r="C9" i="3"/>
  <c r="B28" i="4" l="1"/>
  <c r="C28" i="4" s="1"/>
  <c r="E28" i="4"/>
  <c r="F28" i="4" s="1"/>
  <c r="B63" i="3"/>
  <c r="D63" i="3"/>
  <c r="D64" i="3" s="1"/>
  <c r="D49" i="3"/>
  <c r="D50" i="3"/>
  <c r="D29" i="3"/>
  <c r="C26" i="3"/>
  <c r="C30" i="3" s="1"/>
  <c r="B29" i="3"/>
  <c r="C29" i="3" s="1"/>
  <c r="B14" i="3"/>
  <c r="C14" i="3" s="1"/>
  <c r="D14" i="3"/>
  <c r="D15" i="3"/>
  <c r="C12" i="3"/>
  <c r="C146" i="2"/>
  <c r="D142" i="2"/>
  <c r="B139" i="2"/>
  <c r="B141" i="2" s="1"/>
  <c r="B142" i="2" s="1"/>
  <c r="C138" i="2"/>
  <c r="C137" i="2"/>
  <c r="C127" i="2"/>
  <c r="D121" i="2"/>
  <c r="B118" i="2"/>
  <c r="C118" i="2" s="1"/>
  <c r="C117" i="2"/>
  <c r="C116" i="2"/>
  <c r="C63" i="3" l="1"/>
  <c r="B64" i="3"/>
  <c r="B66" i="3" s="1"/>
  <c r="C66" i="3" s="1"/>
  <c r="D122" i="2"/>
  <c r="D125" i="2" s="1"/>
  <c r="D143" i="2"/>
  <c r="D145" i="2" s="1"/>
  <c r="D147" i="2" s="1"/>
  <c r="C139" i="2"/>
  <c r="C62" i="3"/>
  <c r="D66" i="3"/>
  <c r="D67" i="3"/>
  <c r="C45" i="3"/>
  <c r="B46" i="3"/>
  <c r="B47" i="3" s="1"/>
  <c r="B143" i="2"/>
  <c r="C143" i="2" s="1"/>
  <c r="C142" i="2"/>
  <c r="C141" i="2"/>
  <c r="B121" i="2"/>
  <c r="C121" i="2" s="1"/>
  <c r="C105" i="2"/>
  <c r="D101" i="2"/>
  <c r="D102" i="2" s="1"/>
  <c r="B98" i="2"/>
  <c r="C97" i="2"/>
  <c r="C96" i="2"/>
  <c r="D83" i="2"/>
  <c r="D84" i="2" s="1"/>
  <c r="D86" i="2" s="1"/>
  <c r="B80" i="2"/>
  <c r="B82" i="2" s="1"/>
  <c r="C79" i="2"/>
  <c r="C78" i="2"/>
  <c r="C47" i="2"/>
  <c r="D42" i="2"/>
  <c r="D44" i="2" s="1"/>
  <c r="B42" i="2"/>
  <c r="B45" i="2" s="1"/>
  <c r="C45" i="2" s="1"/>
  <c r="C41" i="2"/>
  <c r="C40" i="2"/>
  <c r="C67" i="2"/>
  <c r="C63" i="2"/>
  <c r="D60" i="2"/>
  <c r="D62" i="2" s="1"/>
  <c r="D64" i="2" s="1"/>
  <c r="B60" i="2"/>
  <c r="B65" i="2" s="1"/>
  <c r="C59" i="2"/>
  <c r="C58" i="2"/>
  <c r="C29" i="2"/>
  <c r="D26" i="2"/>
  <c r="D31" i="2" s="1"/>
  <c r="B26" i="2"/>
  <c r="B31" i="2" s="1"/>
  <c r="C31" i="2" s="1"/>
  <c r="D12" i="2"/>
  <c r="B12" i="2"/>
  <c r="B67" i="3" l="1"/>
  <c r="C67" i="3" s="1"/>
  <c r="D148" i="2"/>
  <c r="D124" i="2"/>
  <c r="C65" i="2"/>
  <c r="C60" i="2"/>
  <c r="B122" i="2"/>
  <c r="C122" i="2" s="1"/>
  <c r="C42" i="2"/>
  <c r="C120" i="2"/>
  <c r="C64" i="3"/>
  <c r="C46" i="3"/>
  <c r="B50" i="3"/>
  <c r="C50" i="3" s="1"/>
  <c r="C47" i="3"/>
  <c r="B49" i="3"/>
  <c r="C49" i="3" s="1"/>
  <c r="B145" i="2"/>
  <c r="B148" i="2"/>
  <c r="C148" i="2" s="1"/>
  <c r="B101" i="2"/>
  <c r="C101" i="2" s="1"/>
  <c r="C100" i="2"/>
  <c r="C98" i="2"/>
  <c r="D104" i="2"/>
  <c r="D106" i="2" s="1"/>
  <c r="D107" i="2"/>
  <c r="B44" i="2"/>
  <c r="C44" i="2" s="1"/>
  <c r="C82" i="2"/>
  <c r="B83" i="2"/>
  <c r="C83" i="2" s="1"/>
  <c r="C80" i="2"/>
  <c r="D87" i="2"/>
  <c r="D45" i="2"/>
  <c r="B62" i="2"/>
  <c r="B64" i="2" s="1"/>
  <c r="D65" i="2"/>
  <c r="D28" i="2"/>
  <c r="D30" i="2" s="1"/>
  <c r="B28" i="2"/>
  <c r="C25" i="2"/>
  <c r="C24" i="2"/>
  <c r="C11" i="2"/>
  <c r="C10" i="2"/>
  <c r="D14" i="4"/>
  <c r="D15" i="4" s="1"/>
  <c r="F13" i="4"/>
  <c r="C13" i="4"/>
  <c r="B30" i="2" l="1"/>
  <c r="C30" i="2" s="1"/>
  <c r="C28" i="2"/>
  <c r="B147" i="2"/>
  <c r="C147" i="2" s="1"/>
  <c r="C145" i="2"/>
  <c r="C64" i="2"/>
  <c r="C62" i="2"/>
  <c r="B124" i="2"/>
  <c r="C124" i="2" s="1"/>
  <c r="B125" i="2"/>
  <c r="C125" i="2" s="1"/>
  <c r="B102" i="2"/>
  <c r="B84" i="2"/>
  <c r="C26" i="2"/>
  <c r="B15" i="2"/>
  <c r="C15" i="2" s="1"/>
  <c r="C12" i="2"/>
  <c r="D14" i="2"/>
  <c r="D15" i="2"/>
  <c r="F21" i="4"/>
  <c r="F29" i="4" s="1"/>
  <c r="C21" i="4"/>
  <c r="C29" i="4" s="1"/>
  <c r="C17" i="4"/>
  <c r="D16" i="4"/>
  <c r="D18" i="4" s="1"/>
  <c r="E15" i="4"/>
  <c r="E19" i="4" s="1"/>
  <c r="F19" i="4" s="1"/>
  <c r="D19" i="4"/>
  <c r="B14" i="4"/>
  <c r="C14" i="4" s="1"/>
  <c r="G11" i="4"/>
  <c r="G14" i="4" s="1"/>
  <c r="E11" i="4"/>
  <c r="F11" i="4" s="1"/>
  <c r="B11" i="4"/>
  <c r="C11" i="4" s="1"/>
  <c r="F10" i="4"/>
  <c r="C10" i="4"/>
  <c r="F9" i="4"/>
  <c r="C9" i="4"/>
  <c r="B86" i="2" l="1"/>
  <c r="C86" i="2" s="1"/>
  <c r="C84" i="2"/>
  <c r="B107" i="2"/>
  <c r="C107" i="2" s="1"/>
  <c r="C102" i="2"/>
  <c r="B104" i="2"/>
  <c r="B106" i="2" s="1"/>
  <c r="C106" i="2" s="1"/>
  <c r="B87" i="2"/>
  <c r="C87" i="2" s="1"/>
  <c r="C15" i="4"/>
  <c r="C20" i="4" s="1"/>
  <c r="G15" i="4"/>
  <c r="G19" i="4" s="1"/>
  <c r="B14" i="2"/>
  <c r="C14" i="2"/>
  <c r="B15" i="4"/>
  <c r="E16" i="4"/>
  <c r="E18" i="4" s="1"/>
  <c r="F15" i="4"/>
  <c r="B71" i="1"/>
  <c r="F79" i="1"/>
  <c r="C79" i="1"/>
  <c r="G68" i="1"/>
  <c r="C75" i="1"/>
  <c r="E68" i="1"/>
  <c r="F68" i="1" s="1"/>
  <c r="C104" i="2" l="1"/>
  <c r="G16" i="4"/>
  <c r="G18" i="4" s="1"/>
  <c r="C16" i="4"/>
  <c r="E14" i="4"/>
  <c r="F14" i="4" s="1"/>
  <c r="F18" i="4"/>
  <c r="B16" i="4"/>
  <c r="B18" i="4" s="1"/>
  <c r="C18" i="4" s="1"/>
  <c r="B19" i="4"/>
  <c r="C19" i="4" s="1"/>
  <c r="F20" i="4"/>
  <c r="F16" i="4"/>
  <c r="G71" i="1"/>
  <c r="G72" i="1" s="1"/>
  <c r="G77" i="1" s="1"/>
  <c r="B68" i="1" l="1"/>
  <c r="B72" i="1" s="1"/>
  <c r="B77" i="1" s="1"/>
  <c r="C77" i="1" s="1"/>
  <c r="E72" i="1"/>
  <c r="D72" i="1"/>
  <c r="F67" i="1"/>
  <c r="C67" i="1"/>
  <c r="F66" i="1"/>
  <c r="C66" i="1"/>
  <c r="G55" i="1"/>
  <c r="G58" i="1" s="1"/>
  <c r="E55" i="1"/>
  <c r="F55" i="1" s="1"/>
  <c r="D55" i="1"/>
  <c r="D57" i="1" s="1"/>
  <c r="D53" i="1" s="1"/>
  <c r="B55" i="1"/>
  <c r="B58" i="1" s="1"/>
  <c r="E53" i="1"/>
  <c r="F53" i="1" s="1"/>
  <c r="F50" i="1"/>
  <c r="C50" i="1"/>
  <c r="F49" i="1"/>
  <c r="C49" i="1"/>
  <c r="F48" i="1"/>
  <c r="C48" i="1"/>
  <c r="G35" i="1"/>
  <c r="G38" i="1" s="1"/>
  <c r="E35" i="1"/>
  <c r="E37" i="1" s="1"/>
  <c r="E31" i="1" s="1"/>
  <c r="F31" i="1" s="1"/>
  <c r="D35" i="1"/>
  <c r="D38" i="1" s="1"/>
  <c r="B35" i="1"/>
  <c r="B38" i="1" s="1"/>
  <c r="E33" i="1"/>
  <c r="F33" i="1" s="1"/>
  <c r="F30" i="1"/>
  <c r="C30" i="1"/>
  <c r="F29" i="1"/>
  <c r="C29" i="1"/>
  <c r="F28" i="1"/>
  <c r="C28" i="1"/>
  <c r="F11" i="1"/>
  <c r="E14" i="1"/>
  <c r="F14" i="1" s="1"/>
  <c r="C11" i="1"/>
  <c r="B16" i="1"/>
  <c r="B18" i="1" s="1"/>
  <c r="B12" i="1" s="1"/>
  <c r="B14" i="1" s="1"/>
  <c r="C14" i="1" s="1"/>
  <c r="D16" i="1"/>
  <c r="D19" i="1" s="1"/>
  <c r="G16" i="1"/>
  <c r="G18" i="1" s="1"/>
  <c r="C10" i="1"/>
  <c r="C9" i="1"/>
  <c r="F10" i="1"/>
  <c r="F9" i="1"/>
  <c r="E16" i="1"/>
  <c r="E19" i="1" s="1"/>
  <c r="D74" i="1" l="1"/>
  <c r="D76" i="1" s="1"/>
  <c r="D77" i="1"/>
  <c r="E74" i="1"/>
  <c r="E77" i="1"/>
  <c r="F77" i="1" s="1"/>
  <c r="C68" i="1"/>
  <c r="B37" i="1"/>
  <c r="B31" i="1" s="1"/>
  <c r="B33" i="1" s="1"/>
  <c r="C33" i="1" s="1"/>
  <c r="C35" i="1"/>
  <c r="C38" i="1" s="1"/>
  <c r="C55" i="1"/>
  <c r="C57" i="1" s="1"/>
  <c r="B57" i="1"/>
  <c r="B51" i="1" s="1"/>
  <c r="C51" i="1" s="1"/>
  <c r="G74" i="1"/>
  <c r="G76" i="1" s="1"/>
  <c r="E57" i="1"/>
  <c r="E51" i="1" s="1"/>
  <c r="F51" i="1" s="1"/>
  <c r="C72" i="1"/>
  <c r="C78" i="1" s="1"/>
  <c r="B74" i="1"/>
  <c r="B76" i="1" s="1"/>
  <c r="C76" i="1" s="1"/>
  <c r="F72" i="1"/>
  <c r="F78" i="1" s="1"/>
  <c r="F58" i="1"/>
  <c r="F57" i="1"/>
  <c r="D58" i="1"/>
  <c r="G57" i="1"/>
  <c r="E58" i="1"/>
  <c r="G37" i="1"/>
  <c r="E38" i="1"/>
  <c r="F35" i="1"/>
  <c r="D37" i="1"/>
  <c r="D33" i="1" s="1"/>
  <c r="C12" i="1"/>
  <c r="F16" i="1"/>
  <c r="F18" i="1" s="1"/>
  <c r="B19" i="1"/>
  <c r="G19" i="1"/>
  <c r="C16" i="1"/>
  <c r="D18" i="1"/>
  <c r="D14" i="1" s="1"/>
  <c r="E18" i="1"/>
  <c r="E12" i="1" s="1"/>
  <c r="F12" i="1" s="1"/>
  <c r="C58" i="1" l="1"/>
  <c r="E71" i="1"/>
  <c r="F71" i="1" s="1"/>
  <c r="E76" i="1"/>
  <c r="F76" i="1" s="1"/>
  <c r="C74" i="1"/>
  <c r="C37" i="1"/>
  <c r="C31" i="1"/>
  <c r="B53" i="1"/>
  <c r="C53" i="1" s="1"/>
  <c r="C71" i="1"/>
  <c r="F74" i="1"/>
  <c r="F38" i="1"/>
  <c r="F37" i="1"/>
  <c r="F19" i="1"/>
  <c r="C18" i="1"/>
  <c r="C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Debra Plog</author>
  </authors>
  <commentList>
    <comment ref="B13" authorId="0" shapeId="0" xr:uid="{AB6A4787-5361-4875-B7F7-03BBEA4AA29C}">
      <text>
        <r>
          <rPr>
            <b/>
            <sz val="9"/>
            <color indexed="81"/>
            <rFont val="Tahoma"/>
            <family val="2"/>
          </rPr>
          <t>Debra Plog:</t>
        </r>
        <r>
          <rPr>
            <sz val="9"/>
            <color indexed="81"/>
            <rFont val="Tahoma"/>
            <family val="2"/>
          </rPr>
          <t xml:space="preserve">
Cannot be greater than total eligible compensation</t>
        </r>
      </text>
    </comment>
    <comment ref="E13" authorId="0" shapeId="0" xr:uid="{556238B3-E59C-4B49-8775-EB904E818555}">
      <text>
        <r>
          <rPr>
            <b/>
            <sz val="9"/>
            <color indexed="81"/>
            <rFont val="Tahoma"/>
            <family val="2"/>
          </rPr>
          <t>Debra Plog:</t>
        </r>
        <r>
          <rPr>
            <sz val="9"/>
            <color indexed="81"/>
            <rFont val="Tahoma"/>
            <family val="2"/>
          </rPr>
          <t xml:space="preserve">
Cannot be greater than total eligible compensation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Debra Plog</author>
  </authors>
  <commentList>
    <comment ref="B82" authorId="0" shapeId="0" xr:uid="{2B31F506-3A7E-4888-9EAD-838ADE248F25}">
      <text>
        <r>
          <rPr>
            <b/>
            <sz val="9"/>
            <color indexed="81"/>
            <rFont val="Tahoma"/>
            <family val="2"/>
          </rPr>
          <t>Debra Plog:</t>
        </r>
        <r>
          <rPr>
            <sz val="9"/>
            <color indexed="81"/>
            <rFont val="Tahoma"/>
            <family val="2"/>
          </rPr>
          <t xml:space="preserve">
Cannot be greater than total eligible compensation</t>
        </r>
      </text>
    </comment>
    <comment ref="B100" authorId="0" shapeId="0" xr:uid="{35216E57-219F-4649-90A5-0666DE36F3FF}">
      <text>
        <r>
          <rPr>
            <b/>
            <sz val="9"/>
            <color indexed="81"/>
            <rFont val="Tahoma"/>
            <family val="2"/>
          </rPr>
          <t>Debra Plog:</t>
        </r>
        <r>
          <rPr>
            <sz val="9"/>
            <color indexed="81"/>
            <rFont val="Tahoma"/>
            <family val="2"/>
          </rPr>
          <t xml:space="preserve">
Cannot be greater than total eligible compensation</t>
        </r>
      </text>
    </comment>
    <comment ref="B120" authorId="0" shapeId="0" xr:uid="{CE0366B0-E205-4446-9430-EB48740E6400}">
      <text>
        <r>
          <rPr>
            <b/>
            <sz val="9"/>
            <color indexed="81"/>
            <rFont val="Tahoma"/>
            <family val="2"/>
          </rPr>
          <t>Debra Plog:</t>
        </r>
        <r>
          <rPr>
            <sz val="9"/>
            <color indexed="81"/>
            <rFont val="Tahoma"/>
            <family val="2"/>
          </rPr>
          <t xml:space="preserve">
Cannot be greater than total eligible compensation</t>
        </r>
      </text>
    </comment>
    <comment ref="B141" authorId="0" shapeId="0" xr:uid="{E0BBB0C8-B5D6-41A1-AE5C-76B24B7841E1}">
      <text>
        <r>
          <rPr>
            <b/>
            <sz val="9"/>
            <color indexed="81"/>
            <rFont val="Tahoma"/>
            <family val="2"/>
          </rPr>
          <t>Debra Plog:</t>
        </r>
        <r>
          <rPr>
            <sz val="9"/>
            <color indexed="81"/>
            <rFont val="Tahoma"/>
            <family val="2"/>
          </rPr>
          <t xml:space="preserve">
Cannot be greater than total eligible compensation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Debra Plog</author>
  </authors>
  <commentList>
    <comment ref="B45" authorId="0" shapeId="0" xr:uid="{AC4BC039-0CDF-4FB0-9951-177B3BF7A6DF}">
      <text>
        <r>
          <rPr>
            <b/>
            <sz val="9"/>
            <color indexed="81"/>
            <rFont val="Tahoma"/>
            <family val="2"/>
          </rPr>
          <t>Debra Plog:</t>
        </r>
        <r>
          <rPr>
            <sz val="9"/>
            <color indexed="81"/>
            <rFont val="Tahoma"/>
            <family val="2"/>
          </rPr>
          <t xml:space="preserve">
Cannot be greater than total eligible compensation</t>
        </r>
      </text>
    </comment>
    <comment ref="B62" authorId="0" shapeId="0" xr:uid="{6D08040C-CB25-4660-8678-750BAEAEF6F7}">
      <text>
        <r>
          <rPr>
            <b/>
            <sz val="9"/>
            <color indexed="81"/>
            <rFont val="Tahoma"/>
            <family val="2"/>
          </rPr>
          <t>Debra Plog:</t>
        </r>
        <r>
          <rPr>
            <sz val="9"/>
            <color indexed="81"/>
            <rFont val="Tahoma"/>
            <family val="2"/>
          </rPr>
          <t xml:space="preserve">
Cannot be greater than total eligible compensation</t>
        </r>
      </text>
    </comment>
  </commentList>
</comments>
</file>

<file path=xl/sharedStrings.xml><?xml version="1.0" encoding="utf-8"?>
<sst xmlns="http://schemas.openxmlformats.org/spreadsheetml/2006/main" count="489" uniqueCount="105">
  <si>
    <t>Section 5:  Calculating Contributions     Employer Manual    Edited  07-1-26 for FY2027</t>
  </si>
  <si>
    <t>Unlock: Oklahoma</t>
  </si>
  <si>
    <t>Master contribution calculator:  Includes every scenario                  See below for specific scenarios</t>
  </si>
  <si>
    <t>Enter information in highlighted cells</t>
  </si>
  <si>
    <t>Active contributions paid on active members including retirees who return to active employment</t>
  </si>
  <si>
    <t>Contributions to TRS are calculated and paid on Regular Annual Compensation (RAC)</t>
  </si>
  <si>
    <t>9.5% Employer</t>
  </si>
  <si>
    <t>8.55% employer</t>
  </si>
  <si>
    <t>Yearly</t>
  </si>
  <si>
    <t>Monthly (yearly/12)</t>
  </si>
  <si>
    <t>Special one-time payment*</t>
  </si>
  <si>
    <t>Base salary</t>
  </si>
  <si>
    <t>TRS eligible fringe benefits total</t>
  </si>
  <si>
    <t>Total eligible compensation</t>
  </si>
  <si>
    <t>Excluding employer-paid member contributions</t>
  </si>
  <si>
    <t>Compensation on which employer will pay member contributions</t>
  </si>
  <si>
    <t>Member paid by employer as fringe * 7.5269%</t>
  </si>
  <si>
    <t>TRS Regular Annual Compensation (RAC):  Base salary plus TRS eligible fringe benefits plus member contributions if paid by employer</t>
  </si>
  <si>
    <t>Total Member Contribution due (RAC * .07)  (Member Before Tax plus State Credit when applicable)</t>
  </si>
  <si>
    <t>State credit offset based on experience</t>
  </si>
  <si>
    <t>N/A</t>
  </si>
  <si>
    <t>Member Contribution paid to TRS (7% - offset)  (Reported as Member Before Tax)</t>
  </si>
  <si>
    <t>Employer Statutory Fee (RAC * 9.5% or 8.55%)</t>
  </si>
  <si>
    <t>Portion of RAC covered by external sources</t>
  </si>
  <si>
    <t>Summer School RAC covered by external sources</t>
  </si>
  <si>
    <t>Post Retirement Contributions paid on retired members who receive monthly retirement benefits</t>
  </si>
  <si>
    <t>TRS Regular Annual Compensation (RAC)</t>
  </si>
  <si>
    <t>Employer Statutory Fee (RAC * 16.5% or 15.55%)</t>
  </si>
  <si>
    <t>Specialized calculators for specific scenarios for 9.5% employers</t>
  </si>
  <si>
    <t>Member 7%</t>
  </si>
  <si>
    <t>State Credit</t>
  </si>
  <si>
    <t>Matching Funds</t>
  </si>
  <si>
    <t>Calculator</t>
  </si>
  <si>
    <t>Member pays 7% out of pocket</t>
  </si>
  <si>
    <t>No</t>
  </si>
  <si>
    <t>Calculator 1</t>
  </si>
  <si>
    <t>Yes</t>
  </si>
  <si>
    <t>Calculator 2</t>
  </si>
  <si>
    <t>Calculator 3</t>
  </si>
  <si>
    <t>Calculator 4</t>
  </si>
  <si>
    <t>Employer pays all or part of member 7%</t>
  </si>
  <si>
    <t>Calculator 5</t>
  </si>
  <si>
    <t>Calculator 6</t>
  </si>
  <si>
    <t>Calculator 7</t>
  </si>
  <si>
    <t>Calculator 8</t>
  </si>
  <si>
    <t>Post Retirement</t>
  </si>
  <si>
    <t>Calculator 9</t>
  </si>
  <si>
    <t>Calculator 10</t>
  </si>
  <si>
    <t>Specialized calculators for specific scenarios for 8.55% employers</t>
  </si>
  <si>
    <t>Calculator 15</t>
  </si>
  <si>
    <t>Calculator 16</t>
  </si>
  <si>
    <t>Calculator 17</t>
  </si>
  <si>
    <t>Calculator 18</t>
  </si>
  <si>
    <t>Calculator 19</t>
  </si>
  <si>
    <t>Calculator 20</t>
  </si>
  <si>
    <t>Please note that rounding will often cause contribution amounts to be a penny or two different.  Both amounts are correct and can be used.</t>
  </si>
  <si>
    <t>Member pays member 7%</t>
  </si>
  <si>
    <t>No state credit offset</t>
  </si>
  <si>
    <t>No federal/matching contributions</t>
  </si>
  <si>
    <t xml:space="preserve">     Base salary + TRS eligible fringes</t>
  </si>
  <si>
    <t>Member Contribution (RAC * .07)</t>
  </si>
  <si>
    <t>Employer Statutory Fee (RAC * .095)</t>
  </si>
  <si>
    <t>With state credit offset</t>
  </si>
  <si>
    <t>Member Contribution reported to TRS (RAC * .07)</t>
  </si>
  <si>
    <t>Member Contribution paid to TRS (7% - offset)</t>
  </si>
  <si>
    <t>Employer Statutory Fee (RAC * emp rate)</t>
  </si>
  <si>
    <t>With federal/matching contributions</t>
  </si>
  <si>
    <t>Excluding employer-paid member cont</t>
  </si>
  <si>
    <t>Member paid by employer as fringe *.075269</t>
  </si>
  <si>
    <t>Post Retirement with no matching fee</t>
  </si>
  <si>
    <t>Employer Statutory Fee (RAC * 16.5%)</t>
  </si>
  <si>
    <t>Post Retirement with matching fee</t>
  </si>
  <si>
    <t>Employer Statutory Fee (RAC * .0855)</t>
  </si>
  <si>
    <t>Post Retirement without Matching Funds</t>
  </si>
  <si>
    <t>Post Retirement with Matching Funds</t>
  </si>
  <si>
    <t>Please refer to Section 4 of the Employer Manual for statutes and rules regarding contributions</t>
  </si>
  <si>
    <t>Member pays member contributions; no state credit offset</t>
  </si>
  <si>
    <t>Employer deducts OTRS member contribution from member salary</t>
  </si>
  <si>
    <t>Ineligible fringe benefits</t>
  </si>
  <si>
    <t>Out-of-pocket 7% member contribution</t>
  </si>
  <si>
    <t xml:space="preserve">     (RAC * .07)</t>
  </si>
  <si>
    <t>Employee take-home before taxes</t>
  </si>
  <si>
    <t xml:space="preserve">     (Base salary + all fringes - 7% TRS)</t>
  </si>
  <si>
    <t xml:space="preserve">     (Base salary + TRS eligible fringes)</t>
  </si>
  <si>
    <t>*Use this column to calculate a one-time special payment such as a Christmas Bonues</t>
  </si>
  <si>
    <t>Member pays member contributions with state credit offset</t>
  </si>
  <si>
    <t>Employer pays member contributions; no state credit offset</t>
  </si>
  <si>
    <t>Master contribution calculator:  Includes every scenario</t>
  </si>
  <si>
    <t>See below for specific scenarios</t>
  </si>
  <si>
    <t>Member paid by employer as fringe *.75269</t>
  </si>
  <si>
    <t>Member Contribution paid to TRS</t>
  </si>
  <si>
    <t>Employer rate</t>
  </si>
  <si>
    <t>9.5% employer rate</t>
  </si>
  <si>
    <t>8.55% employer fee</t>
  </si>
  <si>
    <t>emp rate</t>
  </si>
  <si>
    <t>who pays member</t>
  </si>
  <si>
    <t>member</t>
  </si>
  <si>
    <t>Employer</t>
  </si>
  <si>
    <t>partial</t>
  </si>
  <si>
    <t>state credit</t>
  </si>
  <si>
    <t>yes</t>
  </si>
  <si>
    <t>no</t>
  </si>
  <si>
    <t>fed match</t>
  </si>
  <si>
    <t xml:space="preserve">Matching fee </t>
  </si>
  <si>
    <t>Employer Statutory Fee (RAC * 15.55%)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</si>
</sst>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85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8" fontId="1" fillId="0" borderId="4" xfId="0" applyNumberFormat="1" applyFont="1" applyBorder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 wrapText="1"/>
    </xf>
    <xf numFmtId="8" fontId="1" fillId="2" borderId="4" xfId="0" applyNumberFormat="1" applyFont="1" applyFill="1" applyBorder="1" applyAlignment="1">
      <alignment horizontal="center" vertical="center" wrapText="1"/>
    </xf>
    <xf numFmtId="8" fontId="1" fillId="2" borderId="0" xfId="0" applyNumberFormat="1" applyFont="1" applyFill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8" fontId="1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8" fontId="5" fillId="0" borderId="5" xfId="0" applyNumberFormat="1" applyFont="1" applyBorder="1" applyAlignment="1">
      <alignment horizontal="center" vertical="center" wrapText="1"/>
    </xf>
    <xf numFmtId="8" fontId="5" fillId="2" borderId="5" xfId="0" applyNumberFormat="1" applyFont="1" applyFill="1" applyBorder="1" applyAlignment="1">
      <alignment horizontal="center" vertical="center" wrapText="1"/>
    </xf>
    <xf numFmtId="8" fontId="5" fillId="0" borderId="8" xfId="0" applyNumberFormat="1" applyFont="1" applyBorder="1" applyAlignment="1">
      <alignment horizontal="center" vertical="center" wrapText="1"/>
    </xf>
    <xf numFmtId="8" fontId="1" fillId="2" borderId="0" xfId="0" applyNumberFormat="1" applyFont="1" applyFill="1" applyAlignment="1">
      <alignment vertical="center" wrapText="1"/>
    </xf>
    <xf numFmtId="8" fontId="1" fillId="2" borderId="2" xfId="0" applyNumberFormat="1" applyFont="1" applyFill="1" applyBorder="1" applyAlignment="1">
      <alignment vertical="center" wrapText="1"/>
    </xf>
    <xf numFmtId="8" fontId="1" fillId="2" borderId="7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1" fillId="2" borderId="0" xfId="1" applyNumberFormat="1" applyFont="1" applyFill="1" applyBorder="1" applyAlignment="1">
      <alignment vertical="center" wrapText="1"/>
    </xf>
    <xf numFmtId="8" fontId="5" fillId="2" borderId="0" xfId="0" applyNumberFormat="1" applyFont="1" applyFill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64" fontId="1" fillId="2" borderId="10" xfId="1" applyNumberFormat="1" applyFont="1" applyFill="1" applyBorder="1" applyAlignment="1">
      <alignment vertical="center" wrapText="1"/>
    </xf>
    <xf numFmtId="8" fontId="1" fillId="2" borderId="10" xfId="0" applyNumberFormat="1" applyFont="1" applyFill="1" applyBorder="1" applyAlignment="1">
      <alignment vertical="center" wrapText="1"/>
    </xf>
    <xf numFmtId="8" fontId="5" fillId="2" borderId="10" xfId="0" applyNumberFormat="1" applyFont="1" applyFill="1" applyBorder="1" applyAlignment="1">
      <alignment vertical="center" wrapText="1"/>
    </xf>
    <xf numFmtId="164" fontId="1" fillId="2" borderId="2" xfId="1" applyNumberFormat="1" applyFont="1" applyFill="1" applyBorder="1" applyAlignment="1">
      <alignment vertical="center" wrapText="1"/>
    </xf>
    <xf numFmtId="8" fontId="5" fillId="2" borderId="2" xfId="0" applyNumberFormat="1" applyFont="1" applyFill="1" applyBorder="1" applyAlignment="1">
      <alignment vertical="center" wrapText="1"/>
    </xf>
    <xf numFmtId="164" fontId="1" fillId="2" borderId="7" xfId="1" applyNumberFormat="1" applyFont="1" applyFill="1" applyBorder="1" applyAlignment="1">
      <alignment vertical="center" wrapText="1"/>
    </xf>
    <xf numFmtId="8" fontId="5" fillId="2" borderId="7" xfId="0" applyNumberFormat="1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8" fontId="1" fillId="4" borderId="2" xfId="0" applyNumberFormat="1" applyFont="1" applyFill="1" applyBorder="1" applyAlignment="1">
      <alignment vertical="center" wrapText="1"/>
    </xf>
    <xf numFmtId="8" fontId="5" fillId="4" borderId="3" xfId="0" applyNumberFormat="1" applyFont="1" applyFill="1" applyBorder="1" applyAlignment="1">
      <alignment vertical="center" wrapText="1"/>
    </xf>
    <xf numFmtId="8" fontId="1" fillId="4" borderId="0" xfId="0" applyNumberFormat="1" applyFont="1" applyFill="1" applyAlignment="1">
      <alignment vertical="center" wrapText="1"/>
    </xf>
    <xf numFmtId="8" fontId="5" fillId="4" borderId="5" xfId="0" applyNumberFormat="1" applyFont="1" applyFill="1" applyBorder="1" applyAlignment="1">
      <alignment vertical="center" wrapText="1"/>
    </xf>
    <xf numFmtId="8" fontId="1" fillId="4" borderId="7" xfId="0" applyNumberFormat="1" applyFont="1" applyFill="1" applyBorder="1" applyAlignment="1">
      <alignment vertical="center" wrapText="1"/>
    </xf>
    <xf numFmtId="8" fontId="5" fillId="4" borderId="8" xfId="0" applyNumberFormat="1" applyFont="1" applyFill="1" applyBorder="1" applyAlignment="1">
      <alignment vertical="center" wrapText="1"/>
    </xf>
    <xf numFmtId="8" fontId="1" fillId="4" borderId="10" xfId="0" applyNumberFormat="1" applyFont="1" applyFill="1" applyBorder="1" applyAlignment="1">
      <alignment vertical="center" wrapText="1"/>
    </xf>
    <xf numFmtId="8" fontId="5" fillId="4" borderId="11" xfId="0" applyNumberFormat="1" applyFont="1" applyFill="1" applyBorder="1" applyAlignment="1">
      <alignment vertical="center" wrapText="1"/>
    </xf>
    <xf numFmtId="164" fontId="1" fillId="4" borderId="2" xfId="1" applyNumberFormat="1" applyFont="1" applyFill="1" applyBorder="1" applyAlignment="1">
      <alignment vertical="center" wrapText="1"/>
    </xf>
    <xf numFmtId="164" fontId="7" fillId="4" borderId="7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10" fillId="0" borderId="0" xfId="0" applyNumberFormat="1" applyFont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1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vertical="center" wrapText="1"/>
    </xf>
    <xf numFmtId="8" fontId="5" fillId="2" borderId="3" xfId="0" applyNumberFormat="1" applyFont="1" applyFill="1" applyBorder="1" applyAlignment="1">
      <alignment vertical="center" wrapText="1"/>
    </xf>
    <xf numFmtId="164" fontId="1" fillId="2" borderId="4" xfId="1" applyNumberFormat="1" applyFont="1" applyFill="1" applyBorder="1" applyAlignment="1">
      <alignment vertical="center" wrapText="1"/>
    </xf>
    <xf numFmtId="8" fontId="5" fillId="2" borderId="5" xfId="0" applyNumberFormat="1" applyFont="1" applyFill="1" applyBorder="1" applyAlignment="1">
      <alignment vertical="center" wrapText="1"/>
    </xf>
    <xf numFmtId="164" fontId="1" fillId="2" borderId="6" xfId="1" applyNumberFormat="1" applyFont="1" applyFill="1" applyBorder="1" applyAlignment="1">
      <alignment vertical="center" wrapText="1"/>
    </xf>
    <xf numFmtId="8" fontId="5" fillId="2" borderId="8" xfId="0" applyNumberFormat="1" applyFont="1" applyFill="1" applyBorder="1" applyAlignment="1">
      <alignment vertical="center" wrapText="1"/>
    </xf>
    <xf numFmtId="164" fontId="1" fillId="2" borderId="9" xfId="1" applyNumberFormat="1" applyFont="1" applyFill="1" applyBorder="1" applyAlignment="1">
      <alignment vertical="center" wrapText="1"/>
    </xf>
    <xf numFmtId="8" fontId="5" fillId="2" borderId="11" xfId="0" applyNumberFormat="1" applyFont="1" applyFill="1" applyBorder="1" applyAlignment="1">
      <alignment vertical="center" wrapText="1"/>
    </xf>
    <xf numFmtId="164" fontId="7" fillId="2" borderId="6" xfId="0" applyNumberFormat="1" applyFont="1" applyFill="1" applyBorder="1" applyAlignment="1">
      <alignment vertical="center" wrapText="1"/>
    </xf>
    <xf numFmtId="10" fontId="0" fillId="0" borderId="0" xfId="0" applyNumberFormat="1"/>
    <xf numFmtId="8" fontId="1" fillId="4" borderId="1" xfId="0" applyNumberFormat="1" applyFont="1" applyFill="1" applyBorder="1" applyAlignment="1">
      <alignment vertical="center" wrapText="1"/>
    </xf>
    <xf numFmtId="0" fontId="0" fillId="0" borderId="16" xfId="0" applyBorder="1" applyAlignment="1">
      <alignment horizontal="center"/>
    </xf>
    <xf numFmtId="0" fontId="11" fillId="0" borderId="16" xfId="2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0" fontId="1" fillId="3" borderId="12" xfId="0" applyFont="1" applyFill="1" applyBorder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8" fontId="5" fillId="0" borderId="0" xfId="0" applyNumberFormat="1" applyFont="1" applyAlignment="1">
      <alignment vertical="center" wrapText="1"/>
    </xf>
    <xf numFmtId="0" fontId="1" fillId="7" borderId="6" xfId="0" applyFont="1" applyFill="1" applyBorder="1" applyAlignment="1">
      <alignment vertical="center"/>
    </xf>
    <xf numFmtId="0" fontId="1" fillId="7" borderId="0" xfId="0" applyFont="1" applyFill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164" fontId="1" fillId="8" borderId="1" xfId="1" applyNumberFormat="1" applyFont="1" applyFill="1" applyBorder="1" applyAlignment="1" applyProtection="1">
      <alignment vertical="center" wrapText="1"/>
      <protection locked="0"/>
    </xf>
    <xf numFmtId="164" fontId="1" fillId="8" borderId="4" xfId="1" applyNumberFormat="1" applyFont="1" applyFill="1" applyBorder="1" applyAlignment="1" applyProtection="1">
      <alignment vertical="center" wrapText="1"/>
      <protection locked="0"/>
    </xf>
    <xf numFmtId="0" fontId="5" fillId="2" borderId="27" xfId="0" applyFont="1" applyFill="1" applyBorder="1" applyAlignment="1">
      <alignment horizontal="center" vertical="center" wrapText="1"/>
    </xf>
    <xf numFmtId="8" fontId="5" fillId="8" borderId="26" xfId="0" applyNumberFormat="1" applyFont="1" applyFill="1" applyBorder="1" applyAlignment="1" applyProtection="1">
      <alignment vertical="center" wrapText="1"/>
      <protection locked="0"/>
    </xf>
    <xf numFmtId="8" fontId="5" fillId="8" borderId="29" xfId="0" applyNumberFormat="1" applyFont="1" applyFill="1" applyBorder="1" applyAlignment="1" applyProtection="1">
      <alignment vertical="center" wrapText="1"/>
      <protection locked="0"/>
    </xf>
    <xf numFmtId="8" fontId="5" fillId="2" borderId="29" xfId="0" applyNumberFormat="1" applyFont="1" applyFill="1" applyBorder="1" applyAlignment="1">
      <alignment vertical="center" wrapText="1"/>
    </xf>
    <xf numFmtId="8" fontId="5" fillId="2" borderId="27" xfId="0" applyNumberFormat="1" applyFont="1" applyFill="1" applyBorder="1" applyAlignment="1">
      <alignment vertical="center" wrapText="1"/>
    </xf>
    <xf numFmtId="8" fontId="5" fillId="2" borderId="26" xfId="0" applyNumberFormat="1" applyFont="1" applyFill="1" applyBorder="1" applyAlignment="1">
      <alignment vertical="center" wrapText="1"/>
    </xf>
    <xf numFmtId="8" fontId="5" fillId="2" borderId="28" xfId="0" applyNumberFormat="1" applyFont="1" applyFill="1" applyBorder="1" applyAlignment="1">
      <alignment vertical="center" wrapText="1"/>
    </xf>
    <xf numFmtId="8" fontId="5" fillId="8" borderId="29" xfId="0" applyNumberFormat="1" applyFont="1" applyFill="1" applyBorder="1" applyAlignment="1">
      <alignment vertical="center" wrapText="1"/>
    </xf>
    <xf numFmtId="8" fontId="5" fillId="8" borderId="26" xfId="0" applyNumberFormat="1" applyFont="1" applyFill="1" applyBorder="1" applyAlignment="1">
      <alignment vertical="center" wrapText="1"/>
    </xf>
    <xf numFmtId="8" fontId="1" fillId="5" borderId="2" xfId="0" applyNumberFormat="1" applyFont="1" applyFill="1" applyBorder="1" applyAlignment="1" applyProtection="1">
      <alignment vertical="center" wrapText="1"/>
      <protection locked="0"/>
    </xf>
    <xf numFmtId="8" fontId="1" fillId="5" borderId="0" xfId="0" applyNumberFormat="1" applyFont="1" applyFill="1" applyAlignment="1" applyProtection="1">
      <alignment vertical="center" wrapText="1"/>
      <protection locked="0"/>
    </xf>
    <xf numFmtId="8" fontId="1" fillId="4" borderId="0" xfId="0" applyNumberFormat="1" applyFont="1" applyFill="1" applyAlignment="1">
      <alignment horizontal="right" vertical="center" wrapText="1"/>
    </xf>
    <xf numFmtId="8" fontId="5" fillId="5" borderId="3" xfId="0" applyNumberFormat="1" applyFont="1" applyFill="1" applyBorder="1" applyAlignment="1" applyProtection="1">
      <alignment vertical="center" wrapText="1"/>
      <protection locked="0"/>
    </xf>
    <xf numFmtId="8" fontId="5" fillId="5" borderId="5" xfId="0" applyNumberFormat="1" applyFont="1" applyFill="1" applyBorder="1" applyAlignment="1" applyProtection="1">
      <alignment vertical="center" wrapText="1"/>
      <protection locked="0"/>
    </xf>
    <xf numFmtId="8" fontId="5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1" fillId="5" borderId="2" xfId="1" applyNumberFormat="1" applyFont="1" applyFill="1" applyBorder="1" applyAlignment="1">
      <alignment vertical="center" wrapText="1"/>
    </xf>
    <xf numFmtId="164" fontId="1" fillId="5" borderId="2" xfId="1" applyNumberFormat="1" applyFont="1" applyFill="1" applyBorder="1" applyAlignment="1" applyProtection="1">
      <alignment vertical="center" wrapText="1"/>
      <protection locked="0"/>
    </xf>
    <xf numFmtId="8" fontId="5" fillId="8" borderId="3" xfId="0" applyNumberFormat="1" applyFont="1" applyFill="1" applyBorder="1" applyAlignment="1" applyProtection="1">
      <alignment vertical="center" wrapText="1"/>
      <protection locked="0"/>
    </xf>
    <xf numFmtId="8" fontId="5" fillId="8" borderId="5" xfId="0" applyNumberFormat="1" applyFont="1" applyFill="1" applyBorder="1" applyAlignment="1" applyProtection="1">
      <alignment vertical="center" wrapText="1"/>
      <protection locked="0"/>
    </xf>
    <xf numFmtId="8" fontId="5" fillId="8" borderId="31" xfId="0" applyNumberFormat="1" applyFont="1" applyFill="1" applyBorder="1" applyAlignment="1" applyProtection="1">
      <alignment vertical="center" wrapText="1"/>
      <protection locked="0"/>
    </xf>
    <xf numFmtId="8" fontId="5" fillId="8" borderId="32" xfId="0" applyNumberFormat="1" applyFont="1" applyFill="1" applyBorder="1" applyAlignment="1" applyProtection="1">
      <alignment vertical="center" wrapText="1"/>
      <protection locked="0"/>
    </xf>
    <xf numFmtId="8" fontId="5" fillId="2" borderId="32" xfId="0" applyNumberFormat="1" applyFont="1" applyFill="1" applyBorder="1" applyAlignment="1">
      <alignment vertical="center" wrapText="1"/>
    </xf>
    <xf numFmtId="8" fontId="5" fillId="2" borderId="30" xfId="0" applyNumberFormat="1" applyFont="1" applyFill="1" applyBorder="1" applyAlignment="1">
      <alignment vertical="center" wrapText="1"/>
    </xf>
    <xf numFmtId="8" fontId="5" fillId="2" borderId="31" xfId="0" applyNumberFormat="1" applyFont="1" applyFill="1" applyBorder="1" applyAlignment="1">
      <alignment vertical="center" wrapText="1"/>
    </xf>
    <xf numFmtId="8" fontId="5" fillId="2" borderId="33" xfId="0" applyNumberFormat="1" applyFont="1" applyFill="1" applyBorder="1" applyAlignment="1">
      <alignment vertical="center" wrapText="1"/>
    </xf>
    <xf numFmtId="8" fontId="5" fillId="8" borderId="32" xfId="0" applyNumberFormat="1" applyFont="1" applyFill="1" applyBorder="1" applyAlignment="1">
      <alignment vertical="center" wrapText="1"/>
    </xf>
    <xf numFmtId="164" fontId="1" fillId="8" borderId="34" xfId="1" applyNumberFormat="1" applyFont="1" applyFill="1" applyBorder="1" applyAlignment="1" applyProtection="1">
      <alignment vertical="center" wrapText="1"/>
      <protection locked="0"/>
    </xf>
    <xf numFmtId="8" fontId="1" fillId="8" borderId="2" xfId="0" applyNumberFormat="1" applyFont="1" applyFill="1" applyBorder="1" applyAlignment="1" applyProtection="1">
      <alignment vertical="center" wrapText="1"/>
      <protection locked="0"/>
    </xf>
    <xf numFmtId="8" fontId="1" fillId="8" borderId="0" xfId="0" applyNumberFormat="1" applyFont="1" applyFill="1" applyAlignment="1" applyProtection="1">
      <alignment vertical="center" wrapText="1"/>
      <protection locked="0"/>
    </xf>
    <xf numFmtId="164" fontId="1" fillId="8" borderId="2" xfId="1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164" fontId="7" fillId="4" borderId="0" xfId="0" applyNumberFormat="1" applyFont="1" applyFill="1" applyAlignment="1">
      <alignment vertical="center" wrapText="1"/>
    </xf>
    <xf numFmtId="164" fontId="1" fillId="8" borderId="1" xfId="1" applyNumberFormat="1" applyFont="1" applyFill="1" applyBorder="1" applyAlignment="1">
      <alignment vertical="center" wrapText="1"/>
    </xf>
    <xf numFmtId="164" fontId="1" fillId="8" borderId="4" xfId="1" applyNumberFormat="1" applyFont="1" applyFill="1" applyBorder="1" applyAlignment="1">
      <alignment vertical="center" wrapText="1"/>
    </xf>
    <xf numFmtId="8" fontId="5" fillId="2" borderId="35" xfId="0" applyNumberFormat="1" applyFont="1" applyFill="1" applyBorder="1" applyAlignment="1">
      <alignment vertical="center" wrapText="1"/>
    </xf>
    <xf numFmtId="8" fontId="5" fillId="8" borderId="34" xfId="0" applyNumberFormat="1" applyFont="1" applyFill="1" applyBorder="1" applyAlignment="1" applyProtection="1">
      <alignment vertical="center" wrapText="1"/>
      <protection locked="0"/>
    </xf>
    <xf numFmtId="8" fontId="5" fillId="2" borderId="36" xfId="0" applyNumberFormat="1" applyFont="1" applyFill="1" applyBorder="1" applyAlignment="1">
      <alignment vertical="center" wrapText="1"/>
    </xf>
    <xf numFmtId="8" fontId="5" fillId="8" borderId="2" xfId="0" applyNumberFormat="1" applyFont="1" applyFill="1" applyBorder="1" applyAlignment="1">
      <alignment vertical="center" wrapText="1"/>
    </xf>
    <xf numFmtId="0" fontId="0" fillId="0" borderId="4" xfId="0" applyBorder="1"/>
    <xf numFmtId="164" fontId="7" fillId="2" borderId="0" xfId="0" applyNumberFormat="1" applyFont="1" applyFill="1" applyAlignment="1">
      <alignment vertical="center" wrapText="1"/>
    </xf>
    <xf numFmtId="8" fontId="5" fillId="8" borderId="31" xfId="0" applyNumberFormat="1" applyFont="1" applyFill="1" applyBorder="1" applyAlignment="1">
      <alignment vertical="center" wrapText="1"/>
    </xf>
    <xf numFmtId="164" fontId="7" fillId="2" borderId="37" xfId="0" applyNumberFormat="1" applyFont="1" applyFill="1" applyBorder="1" applyAlignment="1">
      <alignment vertical="center" wrapText="1"/>
    </xf>
    <xf numFmtId="164" fontId="7" fillId="2" borderId="38" xfId="0" applyNumberFormat="1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4" fillId="6" borderId="0" xfId="0" applyFont="1" applyFill="1" applyAlignment="1">
      <alignment horizontal="center"/>
    </xf>
    <xf numFmtId="0" fontId="0" fillId="5" borderId="23" xfId="0" applyFill="1" applyBorder="1" applyAlignment="1">
      <alignment horizontal="center" wrapText="1"/>
    </xf>
    <xf numFmtId="0" fontId="0" fillId="5" borderId="24" xfId="0" applyFill="1" applyBorder="1" applyAlignment="1">
      <alignment horizontal="center" wrapText="1"/>
    </xf>
    <xf numFmtId="0" fontId="0" fillId="5" borderId="25" xfId="0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8" borderId="17" xfId="0" applyFill="1" applyBorder="1" applyAlignment="1">
      <alignment horizontal="center" wrapText="1"/>
    </xf>
    <xf numFmtId="0" fontId="0" fillId="8" borderId="18" xfId="0" applyFill="1" applyBorder="1" applyAlignment="1">
      <alignment horizontal="center" wrapText="1"/>
    </xf>
    <xf numFmtId="0" fontId="0" fillId="8" borderId="19" xfId="0" applyFill="1" applyBorder="1" applyAlignment="1">
      <alignment horizontal="center" wrapText="1"/>
    </xf>
    <xf numFmtId="0" fontId="0" fillId="8" borderId="20" xfId="0" applyFill="1" applyBorder="1" applyAlignment="1">
      <alignment horizontal="center" wrapText="1"/>
    </xf>
    <xf numFmtId="0" fontId="0" fillId="8" borderId="21" xfId="0" applyFill="1" applyBorder="1" applyAlignment="1">
      <alignment horizontal="center" wrapText="1"/>
    </xf>
    <xf numFmtId="0" fontId="0" fillId="8" borderId="22" xfId="0" applyFill="1" applyBorder="1" applyAlignment="1">
      <alignment horizontal="center" wrapText="1"/>
    </xf>
    <xf numFmtId="0" fontId="1" fillId="7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20" xfId="0" applyFill="1" applyBorder="1" applyAlignment="1">
      <alignment horizontal="center" wrapText="1"/>
    </xf>
    <xf numFmtId="0" fontId="0" fillId="6" borderId="21" xfId="0" applyFill="1" applyBorder="1" applyAlignment="1">
      <alignment horizontal="center" wrapText="1"/>
    </xf>
    <xf numFmtId="0" fontId="0" fillId="6" borderId="22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5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3</xdr:row>
      <xdr:rowOff>304800</xdr:rowOff>
    </xdr:from>
    <xdr:to>
      <xdr:col>18</xdr:col>
      <xdr:colOff>133350</xdr:colOff>
      <xdr:row>23</xdr:row>
      <xdr:rowOff>0</xdr:rowOff>
    </xdr:to>
    <xdr:pic>
      <xdr:nvPicPr>
        <xdr:cNvPr id="2" name="Picture 3" descr="image00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876300"/>
          <a:ext cx="2552700" cy="496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workbookViewId="0">
      <selection activeCell="A31" sqref="A31"/>
    </sheetView>
  </sheetViews>
  <sheetFormatPr defaultRowHeight="15" x14ac:dyDescent="0.25"/>
  <cols>
    <col min="1" max="1" width="46.85546875" customWidth="1"/>
    <col min="2" max="2" width="14.140625" bestFit="1" customWidth="1"/>
    <col min="3" max="3" width="15.140625" customWidth="1"/>
    <col min="4" max="4" width="14.5703125" customWidth="1"/>
    <col min="5" max="5" width="14.140625" customWidth="1"/>
    <col min="6" max="6" width="15.140625" customWidth="1"/>
    <col min="7" max="7" width="14.5703125" customWidth="1"/>
  </cols>
  <sheetData>
    <row r="1" spans="1:7" ht="18.75" x14ac:dyDescent="0.3">
      <c r="A1" s="137" t="s">
        <v>0</v>
      </c>
      <c r="B1" s="137"/>
      <c r="C1" s="137"/>
      <c r="D1" s="137"/>
      <c r="E1" s="137"/>
      <c r="F1" s="137"/>
      <c r="G1" s="137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ht="15.75" x14ac:dyDescent="0.25">
      <c r="A3" s="144" t="s">
        <v>2</v>
      </c>
      <c r="B3" s="144"/>
      <c r="C3" s="144"/>
      <c r="D3" s="144"/>
      <c r="E3" s="144"/>
      <c r="F3" s="144"/>
      <c r="G3" s="144"/>
    </row>
    <row r="4" spans="1:7" x14ac:dyDescent="0.25">
      <c r="A4" s="145"/>
      <c r="B4" s="145"/>
      <c r="C4" s="145"/>
      <c r="D4" s="145"/>
      <c r="E4" s="145"/>
      <c r="F4" s="145"/>
      <c r="G4" s="145"/>
    </row>
    <row r="5" spans="1:7" ht="15.75" thickBot="1" x14ac:dyDescent="0.3">
      <c r="A5" s="3"/>
      <c r="B5" s="153" t="s">
        <v>3</v>
      </c>
      <c r="C5" s="153"/>
      <c r="D5" s="153"/>
      <c r="E5" s="154" t="s">
        <v>3</v>
      </c>
      <c r="F5" s="154"/>
      <c r="G5" s="154"/>
    </row>
    <row r="6" spans="1:7" ht="15.75" thickBot="1" x14ac:dyDescent="0.3">
      <c r="A6" s="141" t="s">
        <v>4</v>
      </c>
      <c r="B6" s="142"/>
      <c r="C6" s="142"/>
      <c r="D6" s="142"/>
      <c r="E6" s="142"/>
      <c r="F6" s="142"/>
      <c r="G6" s="143"/>
    </row>
    <row r="7" spans="1:7" x14ac:dyDescent="0.25">
      <c r="A7" s="146" t="s">
        <v>5</v>
      </c>
      <c r="B7" s="148" t="s">
        <v>6</v>
      </c>
      <c r="C7" s="149"/>
      <c r="D7" s="150"/>
      <c r="E7" s="151" t="s">
        <v>7</v>
      </c>
      <c r="F7" s="151"/>
      <c r="G7" s="152"/>
    </row>
    <row r="8" spans="1:7" ht="26.25" thickBot="1" x14ac:dyDescent="0.3">
      <c r="A8" s="147"/>
      <c r="B8" s="67" t="s">
        <v>8</v>
      </c>
      <c r="C8" s="36" t="s">
        <v>9</v>
      </c>
      <c r="D8" s="91" t="s">
        <v>10</v>
      </c>
      <c r="E8" s="39" t="s">
        <v>8</v>
      </c>
      <c r="F8" s="39" t="s">
        <v>9</v>
      </c>
      <c r="G8" s="40" t="s">
        <v>10</v>
      </c>
    </row>
    <row r="9" spans="1:7" x14ac:dyDescent="0.25">
      <c r="A9" s="58" t="s">
        <v>11</v>
      </c>
      <c r="B9" s="89">
        <v>24023.7</v>
      </c>
      <c r="C9" s="18">
        <f>B9/12</f>
        <v>2001.9750000000001</v>
      </c>
      <c r="D9" s="92">
        <v>2779</v>
      </c>
      <c r="E9" s="100">
        <v>73768.08</v>
      </c>
      <c r="F9" s="41">
        <f>E9/12</f>
        <v>6147.34</v>
      </c>
      <c r="G9" s="103">
        <v>1000</v>
      </c>
    </row>
    <row r="10" spans="1:7" x14ac:dyDescent="0.25">
      <c r="A10" s="59" t="s">
        <v>12</v>
      </c>
      <c r="B10" s="90">
        <v>0</v>
      </c>
      <c r="C10" s="17">
        <f>B10/12</f>
        <v>0</v>
      </c>
      <c r="D10" s="93">
        <v>0</v>
      </c>
      <c r="E10" s="101">
        <v>8549.33</v>
      </c>
      <c r="F10" s="43">
        <f>E10/12</f>
        <v>712.44416666666666</v>
      </c>
      <c r="G10" s="104">
        <v>0</v>
      </c>
    </row>
    <row r="11" spans="1:7" x14ac:dyDescent="0.25">
      <c r="A11" s="59" t="s">
        <v>13</v>
      </c>
      <c r="B11" s="71">
        <f>B9+B10</f>
        <v>24023.7</v>
      </c>
      <c r="C11" s="17">
        <f>B11/12</f>
        <v>2001.9750000000001</v>
      </c>
      <c r="D11" s="94">
        <f>D9+D10</f>
        <v>2779</v>
      </c>
      <c r="E11" s="43">
        <f>E10+E9</f>
        <v>82317.41</v>
      </c>
      <c r="F11" s="43">
        <f>E11/12</f>
        <v>6859.7841666666673</v>
      </c>
      <c r="G11" s="44">
        <f>G10+G9</f>
        <v>1000</v>
      </c>
    </row>
    <row r="12" spans="1:7" x14ac:dyDescent="0.25">
      <c r="A12" s="88" t="s">
        <v>14</v>
      </c>
      <c r="B12" s="71"/>
      <c r="C12" s="17"/>
      <c r="D12" s="94"/>
      <c r="E12" s="43"/>
      <c r="F12" s="43"/>
      <c r="G12" s="44"/>
    </row>
    <row r="13" spans="1:7" ht="24" x14ac:dyDescent="0.25">
      <c r="A13" s="61" t="s">
        <v>15</v>
      </c>
      <c r="B13" s="90">
        <v>24023.7</v>
      </c>
      <c r="C13" s="17">
        <f>B13/12</f>
        <v>2001.9750000000001</v>
      </c>
      <c r="D13" s="93">
        <v>4448.84</v>
      </c>
      <c r="E13" s="101">
        <v>82317.41</v>
      </c>
      <c r="F13" s="43">
        <f>E13/12</f>
        <v>6859.7841666666673</v>
      </c>
      <c r="G13" s="104">
        <v>1000</v>
      </c>
    </row>
    <row r="14" spans="1:7" ht="15.75" thickBot="1" x14ac:dyDescent="0.3">
      <c r="A14" s="62" t="s">
        <v>16</v>
      </c>
      <c r="B14" s="73">
        <f>B13*0.075269</f>
        <v>1808.2398753000002</v>
      </c>
      <c r="C14" s="19">
        <f>B14/12</f>
        <v>150.68665627500002</v>
      </c>
      <c r="D14" s="95">
        <f>D13*0.075269</f>
        <v>334.85973796000002</v>
      </c>
      <c r="E14" s="45">
        <f>E16</f>
        <v>5762.2187000000004</v>
      </c>
      <c r="F14" s="45">
        <f>E14/12</f>
        <v>480.18489166666672</v>
      </c>
      <c r="G14" s="46">
        <f>G11*0.075269</f>
        <v>75.269000000000005</v>
      </c>
    </row>
    <row r="15" spans="1:7" ht="39" thickBot="1" x14ac:dyDescent="0.3">
      <c r="A15" s="63" t="s">
        <v>17</v>
      </c>
      <c r="B15" s="69">
        <f>B11+B14</f>
        <v>25831.939875300002</v>
      </c>
      <c r="C15" s="18">
        <f>C9+C10</f>
        <v>2001.9750000000001</v>
      </c>
      <c r="D15" s="96">
        <f>D11+D14</f>
        <v>3113.8597379600001</v>
      </c>
      <c r="E15" s="41">
        <f>E9+E10</f>
        <v>82317.41</v>
      </c>
      <c r="F15" s="41">
        <f>E15/12</f>
        <v>6859.7841666666673</v>
      </c>
      <c r="G15" s="42">
        <f>G11+G14</f>
        <v>1075.269</v>
      </c>
    </row>
    <row r="16" spans="1:7" ht="25.5" x14ac:dyDescent="0.25">
      <c r="A16" s="58" t="s">
        <v>18</v>
      </c>
      <c r="B16" s="69">
        <f t="shared" ref="B16:G16" si="0">B15*0.07</f>
        <v>1808.2357912710004</v>
      </c>
      <c r="C16" s="18">
        <f t="shared" si="0"/>
        <v>140.13825000000003</v>
      </c>
      <c r="D16" s="96">
        <f t="shared" si="0"/>
        <v>217.97018165720002</v>
      </c>
      <c r="E16" s="41">
        <f t="shared" si="0"/>
        <v>5762.2187000000004</v>
      </c>
      <c r="F16" s="41">
        <f t="shared" si="0"/>
        <v>480.18489166666677</v>
      </c>
      <c r="G16" s="42">
        <f t="shared" si="0"/>
        <v>75.268830000000008</v>
      </c>
    </row>
    <row r="17" spans="1:7" x14ac:dyDescent="0.25">
      <c r="A17" s="59" t="s">
        <v>19</v>
      </c>
      <c r="B17" s="90">
        <v>480.62</v>
      </c>
      <c r="C17" s="17">
        <f>B17/12</f>
        <v>40.051666666666669</v>
      </c>
      <c r="D17" s="93">
        <v>60.07</v>
      </c>
      <c r="E17" s="102" t="s">
        <v>20</v>
      </c>
      <c r="F17" s="102" t="s">
        <v>20</v>
      </c>
      <c r="G17" s="105" t="s">
        <v>20</v>
      </c>
    </row>
    <row r="18" spans="1:7" ht="26.25" thickBot="1" x14ac:dyDescent="0.3">
      <c r="A18" s="59" t="s">
        <v>21</v>
      </c>
      <c r="B18" s="71">
        <f>B16-B17</f>
        <v>1327.6157912710005</v>
      </c>
      <c r="C18" s="17">
        <f>B18/12</f>
        <v>110.63464927258337</v>
      </c>
      <c r="D18" s="94">
        <f>D16-D17</f>
        <v>157.90018165720002</v>
      </c>
      <c r="E18" s="43">
        <f>E16</f>
        <v>5762.2187000000004</v>
      </c>
      <c r="F18" s="43">
        <f>E18/12</f>
        <v>480.18489166666672</v>
      </c>
      <c r="G18" s="44">
        <f>G16</f>
        <v>75.268830000000008</v>
      </c>
    </row>
    <row r="19" spans="1:7" ht="15.75" thickBot="1" x14ac:dyDescent="0.3">
      <c r="A19" s="66" t="s">
        <v>22</v>
      </c>
      <c r="B19" s="75">
        <f>B15*0.095</f>
        <v>2454.0342881535003</v>
      </c>
      <c r="C19" s="30">
        <f>B19/12</f>
        <v>204.50285734612501</v>
      </c>
      <c r="D19" s="97">
        <f>D15*0.095</f>
        <v>295.81667510620002</v>
      </c>
      <c r="E19" s="47">
        <f>E15*0.0855</f>
        <v>7038.1385550000005</v>
      </c>
      <c r="F19" s="47">
        <f>E19/12</f>
        <v>586.51154625000004</v>
      </c>
      <c r="G19" s="48">
        <f>G15*0.0855</f>
        <v>91.935499500000006</v>
      </c>
    </row>
    <row r="20" spans="1:7" x14ac:dyDescent="0.25">
      <c r="A20" s="58" t="s">
        <v>23</v>
      </c>
      <c r="B20" s="89">
        <v>0</v>
      </c>
      <c r="C20" s="18">
        <f>C15*0.095</f>
        <v>190.18762500000003</v>
      </c>
      <c r="D20" s="92">
        <v>0</v>
      </c>
      <c r="E20" s="106">
        <v>0</v>
      </c>
      <c r="F20" s="41">
        <f>F15*0.095</f>
        <v>651.67949583333336</v>
      </c>
      <c r="G20" s="103">
        <v>0</v>
      </c>
    </row>
    <row r="21" spans="1:7" ht="15.75" thickBot="1" x14ac:dyDescent="0.3">
      <c r="A21" s="134" t="s">
        <v>103</v>
      </c>
      <c r="B21" s="77">
        <f>B20*0.08</f>
        <v>0</v>
      </c>
      <c r="C21" s="38">
        <f>B21/12</f>
        <v>0</v>
      </c>
      <c r="D21" s="95">
        <f>D20*0.08</f>
        <v>0</v>
      </c>
      <c r="E21" s="50">
        <f>E20*0.08</f>
        <v>0</v>
      </c>
      <c r="F21" s="50">
        <f>E21/12</f>
        <v>0</v>
      </c>
      <c r="G21" s="46">
        <f>G20*0.08</f>
        <v>0</v>
      </c>
    </row>
    <row r="22" spans="1:7" x14ac:dyDescent="0.25">
      <c r="A22" s="1" t="s">
        <v>24</v>
      </c>
      <c r="B22" s="89">
        <v>500</v>
      </c>
      <c r="C22" s="130"/>
      <c r="D22" s="99">
        <v>0</v>
      </c>
      <c r="E22" s="122"/>
      <c r="F22" s="122"/>
      <c r="G22" s="42"/>
    </row>
    <row r="23" spans="1:7" ht="15.75" thickBot="1" x14ac:dyDescent="0.3">
      <c r="A23" s="135" t="s">
        <v>103</v>
      </c>
      <c r="B23" s="77">
        <f>B22*0.04</f>
        <v>20</v>
      </c>
      <c r="C23" s="130"/>
      <c r="D23" s="95">
        <f>D22*0.04</f>
        <v>0</v>
      </c>
      <c r="E23" s="50"/>
      <c r="F23" s="50"/>
      <c r="G23" s="46"/>
    </row>
    <row r="24" spans="1:7" ht="15.75" thickBot="1" x14ac:dyDescent="0.3">
      <c r="A24" s="141" t="s">
        <v>25</v>
      </c>
      <c r="B24" s="142"/>
      <c r="C24" s="142"/>
      <c r="D24" s="142"/>
      <c r="E24" s="142"/>
      <c r="F24" s="142"/>
      <c r="G24" s="143"/>
    </row>
    <row r="25" spans="1:7" x14ac:dyDescent="0.25">
      <c r="A25" s="58" t="s">
        <v>11</v>
      </c>
      <c r="B25" s="89">
        <v>15000</v>
      </c>
      <c r="C25" s="18">
        <f>B25/12</f>
        <v>1250</v>
      </c>
      <c r="D25" s="99">
        <v>1000</v>
      </c>
      <c r="E25" s="100">
        <v>15000</v>
      </c>
      <c r="F25" s="41">
        <f>E25/12</f>
        <v>1250</v>
      </c>
      <c r="G25" s="103">
        <v>1000</v>
      </c>
    </row>
    <row r="26" spans="1:7" ht="15.75" thickBot="1" x14ac:dyDescent="0.3">
      <c r="A26" s="59" t="s">
        <v>12</v>
      </c>
      <c r="B26" s="90">
        <v>0</v>
      </c>
      <c r="C26" s="17">
        <f>B26/12</f>
        <v>0</v>
      </c>
      <c r="D26" s="98">
        <v>0</v>
      </c>
      <c r="E26" s="101">
        <v>250</v>
      </c>
      <c r="F26" s="43">
        <f>E26/12</f>
        <v>20.833333333333332</v>
      </c>
      <c r="G26" s="104">
        <v>200</v>
      </c>
    </row>
    <row r="27" spans="1:7" ht="15.75" thickBot="1" x14ac:dyDescent="0.3">
      <c r="A27" s="83" t="s">
        <v>26</v>
      </c>
      <c r="B27" s="75">
        <f>B25+B26</f>
        <v>15000</v>
      </c>
      <c r="C27" s="30">
        <f>B27/12</f>
        <v>1250</v>
      </c>
      <c r="D27" s="97">
        <f>D26+D25</f>
        <v>1000</v>
      </c>
      <c r="E27" s="47">
        <f>E26+E25</f>
        <v>15250</v>
      </c>
      <c r="F27" s="47">
        <f>E27/12</f>
        <v>1270.8333333333333</v>
      </c>
      <c r="G27" s="48">
        <f>G26+G25</f>
        <v>1200</v>
      </c>
    </row>
    <row r="28" spans="1:7" ht="15.75" thickBot="1" x14ac:dyDescent="0.3">
      <c r="A28" s="66" t="s">
        <v>27</v>
      </c>
      <c r="B28" s="75">
        <f>B27*0.165</f>
        <v>2475</v>
      </c>
      <c r="C28" s="30">
        <f>B28/12</f>
        <v>206.25</v>
      </c>
      <c r="D28" s="97">
        <f>D27*0.095</f>
        <v>95</v>
      </c>
      <c r="E28" s="47">
        <f>E27*0.1555</f>
        <v>2371.375</v>
      </c>
      <c r="F28" s="47">
        <f>E28/12</f>
        <v>197.61458333333334</v>
      </c>
      <c r="G28" s="48">
        <f>G27*0.1555</f>
        <v>186.6</v>
      </c>
    </row>
    <row r="29" spans="1:7" x14ac:dyDescent="0.25">
      <c r="A29" s="58" t="s">
        <v>23</v>
      </c>
      <c r="B29" s="89">
        <v>10000</v>
      </c>
      <c r="C29" s="18">
        <f>C21*0.095</f>
        <v>0</v>
      </c>
      <c r="D29" s="99">
        <v>1000</v>
      </c>
      <c r="E29" s="107">
        <v>10000</v>
      </c>
      <c r="F29" s="41">
        <f>F21*0.095</f>
        <v>0</v>
      </c>
      <c r="G29" s="103">
        <v>1000</v>
      </c>
    </row>
    <row r="30" spans="1:7" ht="15.75" thickBot="1" x14ac:dyDescent="0.3">
      <c r="A30" s="134" t="s">
        <v>103</v>
      </c>
      <c r="B30" s="77">
        <f>B29*0.08</f>
        <v>800</v>
      </c>
      <c r="C30" s="38">
        <f>B30/12</f>
        <v>66.666666666666671</v>
      </c>
      <c r="D30" s="95">
        <f>D29*0.08</f>
        <v>80</v>
      </c>
      <c r="E30" s="50">
        <f>E29*0.08</f>
        <v>800</v>
      </c>
      <c r="F30" s="50">
        <f>E30/12</f>
        <v>66.666666666666671</v>
      </c>
      <c r="G30" s="46">
        <f>G29*0.08</f>
        <v>80</v>
      </c>
    </row>
    <row r="31" spans="1:7" x14ac:dyDescent="0.25">
      <c r="A31" s="1"/>
      <c r="B31" s="84"/>
      <c r="C31" s="84"/>
      <c r="D31" s="85"/>
      <c r="E31" s="84"/>
      <c r="F31" s="84"/>
      <c r="G31" s="85"/>
    </row>
    <row r="32" spans="1:7" x14ac:dyDescent="0.25">
      <c r="A32" s="1"/>
      <c r="B32" s="84"/>
      <c r="C32" s="84"/>
      <c r="D32" s="85"/>
      <c r="E32" s="84"/>
      <c r="F32" s="84"/>
      <c r="G32" s="85"/>
    </row>
    <row r="33" spans="1:7" x14ac:dyDescent="0.25">
      <c r="A33" s="1"/>
      <c r="B33" s="84"/>
      <c r="C33" s="84"/>
      <c r="D33" s="85"/>
      <c r="E33" s="84"/>
      <c r="F33" s="84"/>
      <c r="G33" s="85"/>
    </row>
    <row r="34" spans="1:7" x14ac:dyDescent="0.25">
      <c r="A34" s="1"/>
      <c r="B34" s="84"/>
      <c r="C34" s="84"/>
      <c r="D34" s="85"/>
      <c r="E34" s="84"/>
      <c r="F34" s="84"/>
      <c r="G34" s="85"/>
    </row>
    <row r="36" spans="1:7" ht="15" customHeight="1" x14ac:dyDescent="0.25">
      <c r="A36" s="138" t="s">
        <v>28</v>
      </c>
      <c r="B36" s="139"/>
      <c r="C36" s="139"/>
      <c r="D36" s="140"/>
    </row>
    <row r="37" spans="1:7" x14ac:dyDescent="0.25">
      <c r="A37" s="82" t="s">
        <v>29</v>
      </c>
      <c r="B37" s="82" t="s">
        <v>30</v>
      </c>
      <c r="C37" s="82" t="s">
        <v>31</v>
      </c>
      <c r="D37" s="82" t="s">
        <v>32</v>
      </c>
    </row>
    <row r="38" spans="1:7" x14ac:dyDescent="0.25">
      <c r="A38" s="80" t="s">
        <v>33</v>
      </c>
      <c r="B38" s="80" t="s">
        <v>34</v>
      </c>
      <c r="C38" s="80" t="s">
        <v>34</v>
      </c>
      <c r="D38" s="81" t="s">
        <v>35</v>
      </c>
    </row>
    <row r="39" spans="1:7" x14ac:dyDescent="0.25">
      <c r="A39" s="80" t="s">
        <v>33</v>
      </c>
      <c r="B39" s="80" t="s">
        <v>36</v>
      </c>
      <c r="C39" s="80" t="s">
        <v>34</v>
      </c>
      <c r="D39" s="81" t="s">
        <v>37</v>
      </c>
    </row>
    <row r="40" spans="1:7" x14ac:dyDescent="0.25">
      <c r="A40" s="80" t="s">
        <v>33</v>
      </c>
      <c r="B40" s="80" t="s">
        <v>34</v>
      </c>
      <c r="C40" s="80" t="s">
        <v>36</v>
      </c>
      <c r="D40" s="81" t="s">
        <v>38</v>
      </c>
    </row>
    <row r="41" spans="1:7" x14ac:dyDescent="0.25">
      <c r="A41" s="80" t="s">
        <v>33</v>
      </c>
      <c r="B41" s="80" t="s">
        <v>36</v>
      </c>
      <c r="C41" s="80" t="s">
        <v>36</v>
      </c>
      <c r="D41" s="81" t="s">
        <v>39</v>
      </c>
    </row>
    <row r="42" spans="1:7" x14ac:dyDescent="0.25">
      <c r="A42" s="80" t="s">
        <v>40</v>
      </c>
      <c r="B42" s="80" t="s">
        <v>34</v>
      </c>
      <c r="C42" s="80" t="s">
        <v>34</v>
      </c>
      <c r="D42" s="81" t="s">
        <v>41</v>
      </c>
    </row>
    <row r="43" spans="1:7" x14ac:dyDescent="0.25">
      <c r="A43" s="80" t="s">
        <v>40</v>
      </c>
      <c r="B43" s="80" t="s">
        <v>36</v>
      </c>
      <c r="C43" s="80" t="s">
        <v>34</v>
      </c>
      <c r="D43" s="81" t="s">
        <v>42</v>
      </c>
    </row>
    <row r="44" spans="1:7" x14ac:dyDescent="0.25">
      <c r="A44" s="80" t="s">
        <v>40</v>
      </c>
      <c r="B44" s="80" t="s">
        <v>34</v>
      </c>
      <c r="C44" s="80" t="s">
        <v>36</v>
      </c>
      <c r="D44" s="81" t="s">
        <v>43</v>
      </c>
    </row>
    <row r="45" spans="1:7" x14ac:dyDescent="0.25">
      <c r="A45" s="80" t="s">
        <v>40</v>
      </c>
      <c r="B45" s="80" t="s">
        <v>36</v>
      </c>
      <c r="C45" s="80" t="s">
        <v>36</v>
      </c>
      <c r="D45" s="81" t="s">
        <v>44</v>
      </c>
    </row>
    <row r="46" spans="1:7" x14ac:dyDescent="0.25">
      <c r="A46" s="80" t="s">
        <v>45</v>
      </c>
      <c r="B46" s="80" t="s">
        <v>34</v>
      </c>
      <c r="C46" s="80" t="s">
        <v>34</v>
      </c>
      <c r="D46" s="81" t="s">
        <v>46</v>
      </c>
    </row>
    <row r="47" spans="1:7" x14ac:dyDescent="0.25">
      <c r="A47" s="80" t="s">
        <v>45</v>
      </c>
      <c r="B47" s="80" t="s">
        <v>34</v>
      </c>
      <c r="C47" s="80" t="s">
        <v>36</v>
      </c>
      <c r="D47" s="81" t="s">
        <v>47</v>
      </c>
    </row>
    <row r="49" spans="1:4" ht="15" customHeight="1" x14ac:dyDescent="0.25">
      <c r="A49" s="138" t="s">
        <v>48</v>
      </c>
      <c r="B49" s="139"/>
      <c r="C49" s="140"/>
      <c r="D49" s="121"/>
    </row>
    <row r="50" spans="1:4" x14ac:dyDescent="0.25">
      <c r="A50" s="82" t="s">
        <v>29</v>
      </c>
      <c r="B50" s="82" t="s">
        <v>31</v>
      </c>
      <c r="C50" s="82" t="s">
        <v>32</v>
      </c>
    </row>
    <row r="51" spans="1:4" x14ac:dyDescent="0.25">
      <c r="A51" s="80" t="s">
        <v>33</v>
      </c>
      <c r="B51" s="80" t="s">
        <v>34</v>
      </c>
      <c r="C51" s="81" t="s">
        <v>49</v>
      </c>
    </row>
    <row r="52" spans="1:4" x14ac:dyDescent="0.25">
      <c r="A52" s="80" t="s">
        <v>33</v>
      </c>
      <c r="B52" s="80" t="s">
        <v>36</v>
      </c>
      <c r="C52" s="81" t="s">
        <v>50</v>
      </c>
    </row>
    <row r="53" spans="1:4" x14ac:dyDescent="0.25">
      <c r="A53" s="80" t="s">
        <v>40</v>
      </c>
      <c r="B53" s="80" t="s">
        <v>34</v>
      </c>
      <c r="C53" s="81" t="s">
        <v>51</v>
      </c>
    </row>
    <row r="54" spans="1:4" x14ac:dyDescent="0.25">
      <c r="A54" s="80" t="s">
        <v>40</v>
      </c>
      <c r="B54" s="80" t="s">
        <v>36</v>
      </c>
      <c r="C54" s="81" t="s">
        <v>52</v>
      </c>
    </row>
    <row r="55" spans="1:4" x14ac:dyDescent="0.25">
      <c r="A55" s="80" t="s">
        <v>45</v>
      </c>
      <c r="B55" s="80" t="s">
        <v>34</v>
      </c>
      <c r="C55" s="81" t="s">
        <v>53</v>
      </c>
    </row>
    <row r="56" spans="1:4" x14ac:dyDescent="0.25">
      <c r="A56" s="80" t="s">
        <v>45</v>
      </c>
      <c r="B56" s="80" t="s">
        <v>36</v>
      </c>
      <c r="C56" s="81" t="s">
        <v>54</v>
      </c>
    </row>
  </sheetData>
  <mergeCells count="12">
    <mergeCell ref="A1:G1"/>
    <mergeCell ref="A49:C49"/>
    <mergeCell ref="A6:G6"/>
    <mergeCell ref="A24:G24"/>
    <mergeCell ref="A36:D36"/>
    <mergeCell ref="A3:G3"/>
    <mergeCell ref="A4:G4"/>
    <mergeCell ref="A7:A8"/>
    <mergeCell ref="B7:D7"/>
    <mergeCell ref="E7:G7"/>
    <mergeCell ref="B5:D5"/>
    <mergeCell ref="E5:G5"/>
  </mergeCells>
  <hyperlinks>
    <hyperlink ref="D38" location="'9.5% employer'!B7" display="Calculator 1" xr:uid="{00000000-0004-0000-0000-000000000000}"/>
    <hyperlink ref="D39" location="'9.5% employer'!B21" display="Calculator 2" xr:uid="{00000000-0004-0000-0000-000001000000}"/>
    <hyperlink ref="D40" location="'9.5% employer'!B37" display="Calculator 3" xr:uid="{00000000-0004-0000-0000-000002000000}"/>
    <hyperlink ref="D41" location="'9.5% employer'!B53" display="Calculator 4" xr:uid="{00000000-0004-0000-0000-000003000000}"/>
    <hyperlink ref="D42" location="'9.5% employer'!B71" display="Calculator 5" xr:uid="{00000000-0004-0000-0000-000004000000}"/>
    <hyperlink ref="D43" location="'9.5% employer'!B89" display="Calculator 6" xr:uid="{00000000-0004-0000-0000-000005000000}"/>
    <hyperlink ref="D44" location="'9.5% employer'!B109" display="Calculator 7" xr:uid="{00000000-0004-0000-0000-000006000000}"/>
    <hyperlink ref="D45" location="'9.5% employer'!B128" display="Calculator 8" xr:uid="{00000000-0004-0000-0000-000007000000}"/>
    <hyperlink ref="C51" location="'8.55% employer'!B6" display="Calculator 13" xr:uid="{00000000-0004-0000-0000-00000C000000}"/>
    <hyperlink ref="C52" location="'8.55% employer'!B20" display="Calculator 14" xr:uid="{00000000-0004-0000-0000-00000D000000}"/>
    <hyperlink ref="C54" location="'8.55% employer'!B53" display="Calculator 18" xr:uid="{00000000-0004-0000-0000-00000F000000}"/>
    <hyperlink ref="D46" location="'9.5% employer'!B149" display="Calculator 9" xr:uid="{00000000-0004-0000-0000-000012000000}"/>
    <hyperlink ref="D47" location="'9.5% employer'!B156" display="Calculator 10" xr:uid="{00000000-0004-0000-0000-000013000000}"/>
    <hyperlink ref="C55" location="'8.55% employer'!B71" display="Calculator 19" xr:uid="{00000000-0004-0000-0000-000014000000}"/>
    <hyperlink ref="C56" location="'8.55% employer'!B78" display="Calculator 20" xr:uid="{00000000-0004-0000-0000-000015000000}"/>
    <hyperlink ref="C53" location="'8.55% employer'!B36" display="Calculator 17" xr:uid="{00000000-0004-0000-0000-00000E000000}"/>
  </hyperlinks>
  <pageMargins left="0.25" right="0.25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2"/>
  <sheetViews>
    <sheetView tabSelected="1" zoomScaleNormal="100" workbookViewId="0">
      <selection activeCell="C174" sqref="C174"/>
    </sheetView>
  </sheetViews>
  <sheetFormatPr defaultRowHeight="15" x14ac:dyDescent="0.25"/>
  <cols>
    <col min="1" max="1" width="50.85546875" customWidth="1"/>
    <col min="2" max="3" width="13.5703125" customWidth="1"/>
    <col min="4" max="4" width="13.85546875" customWidth="1"/>
    <col min="6" max="6" width="23.42578125" customWidth="1"/>
  </cols>
  <sheetData>
    <row r="1" spans="1:6" x14ac:dyDescent="0.25">
      <c r="A1" s="159" t="s">
        <v>55</v>
      </c>
      <c r="B1" s="160"/>
      <c r="C1" s="160"/>
      <c r="D1" s="161"/>
    </row>
    <row r="2" spans="1:6" x14ac:dyDescent="0.25">
      <c r="A2" s="162"/>
      <c r="B2" s="163"/>
      <c r="C2" s="163"/>
      <c r="D2" s="164"/>
    </row>
    <row r="3" spans="1:6" x14ac:dyDescent="0.25">
      <c r="A3" s="78"/>
    </row>
    <row r="4" spans="1:6" x14ac:dyDescent="0.25">
      <c r="A4" s="78"/>
    </row>
    <row r="5" spans="1:6" x14ac:dyDescent="0.25">
      <c r="A5" t="s">
        <v>56</v>
      </c>
    </row>
    <row r="6" spans="1:6" x14ac:dyDescent="0.25">
      <c r="A6" t="s">
        <v>57</v>
      </c>
    </row>
    <row r="7" spans="1:6" ht="15.75" thickBot="1" x14ac:dyDescent="0.3">
      <c r="A7" t="s">
        <v>58</v>
      </c>
      <c r="B7" s="158" t="s">
        <v>35</v>
      </c>
      <c r="C7" s="158"/>
      <c r="D7" s="158"/>
    </row>
    <row r="8" spans="1:6" x14ac:dyDescent="0.25">
      <c r="A8" s="146" t="s">
        <v>5</v>
      </c>
      <c r="B8" s="155" t="s">
        <v>6</v>
      </c>
      <c r="C8" s="156"/>
      <c r="D8" s="157"/>
    </row>
    <row r="9" spans="1:6" ht="26.25" thickBot="1" x14ac:dyDescent="0.3">
      <c r="A9" s="147"/>
      <c r="B9" s="67" t="s">
        <v>8</v>
      </c>
      <c r="C9" s="36" t="s">
        <v>9</v>
      </c>
      <c r="D9" s="68" t="s">
        <v>10</v>
      </c>
    </row>
    <row r="10" spans="1:6" x14ac:dyDescent="0.25">
      <c r="A10" s="58" t="s">
        <v>11</v>
      </c>
      <c r="B10" s="89">
        <v>40000</v>
      </c>
      <c r="C10" s="18">
        <f>B10/12</f>
        <v>3333.3333333333335</v>
      </c>
      <c r="D10" s="110">
        <v>1000</v>
      </c>
    </row>
    <row r="11" spans="1:6" ht="15" customHeight="1" thickBot="1" x14ac:dyDescent="0.3">
      <c r="A11" s="59" t="s">
        <v>12</v>
      </c>
      <c r="B11" s="90">
        <v>1000</v>
      </c>
      <c r="C11" s="17">
        <f>B11/12</f>
        <v>83.333333333333329</v>
      </c>
      <c r="D11" s="111">
        <v>0</v>
      </c>
    </row>
    <row r="12" spans="1:6" x14ac:dyDescent="0.25">
      <c r="A12" s="63" t="s">
        <v>26</v>
      </c>
      <c r="B12" s="69">
        <f>B10+B11</f>
        <v>41000</v>
      </c>
      <c r="C12" s="18">
        <f>C10+C11</f>
        <v>3416.666666666667</v>
      </c>
      <c r="D12" s="114">
        <f>D10+D11</f>
        <v>1000</v>
      </c>
    </row>
    <row r="13" spans="1:6" ht="15.75" thickBot="1" x14ac:dyDescent="0.3">
      <c r="A13" s="64" t="s">
        <v>59</v>
      </c>
      <c r="B13" s="73"/>
      <c r="C13" s="19"/>
      <c r="D13" s="113"/>
    </row>
    <row r="14" spans="1:6" ht="15.75" thickBot="1" x14ac:dyDescent="0.3">
      <c r="A14" s="58" t="s">
        <v>60</v>
      </c>
      <c r="B14" s="69">
        <f t="shared" ref="B14:D14" si="0">B12*0.07</f>
        <v>2870.0000000000005</v>
      </c>
      <c r="C14" s="18">
        <f t="shared" si="0"/>
        <v>239.16666666666671</v>
      </c>
      <c r="D14" s="114">
        <f t="shared" si="0"/>
        <v>70</v>
      </c>
    </row>
    <row r="15" spans="1:6" ht="15" customHeight="1" thickBot="1" x14ac:dyDescent="0.3">
      <c r="A15" s="66" t="s">
        <v>61</v>
      </c>
      <c r="B15" s="75">
        <f>B12*0.095</f>
        <v>3895</v>
      </c>
      <c r="C15" s="30">
        <f>B15/12</f>
        <v>324.58333333333331</v>
      </c>
      <c r="D15" s="115">
        <f>D12*0.095</f>
        <v>95</v>
      </c>
      <c r="E15" s="13"/>
      <c r="F15" s="13"/>
    </row>
    <row r="19" spans="1:4" x14ac:dyDescent="0.25">
      <c r="A19" t="s">
        <v>56</v>
      </c>
    </row>
    <row r="20" spans="1:4" x14ac:dyDescent="0.25">
      <c r="A20" t="s">
        <v>62</v>
      </c>
    </row>
    <row r="21" spans="1:4" ht="15.75" thickBot="1" x14ac:dyDescent="0.3">
      <c r="A21" t="s">
        <v>58</v>
      </c>
      <c r="B21" s="158" t="s">
        <v>37</v>
      </c>
      <c r="C21" s="158"/>
      <c r="D21" s="158"/>
    </row>
    <row r="22" spans="1:4" x14ac:dyDescent="0.25">
      <c r="A22" s="146" t="s">
        <v>5</v>
      </c>
      <c r="B22" s="155" t="s">
        <v>6</v>
      </c>
      <c r="C22" s="156"/>
      <c r="D22" s="157"/>
    </row>
    <row r="23" spans="1:4" ht="26.25" thickBot="1" x14ac:dyDescent="0.3">
      <c r="A23" s="147"/>
      <c r="B23" s="67" t="s">
        <v>8</v>
      </c>
      <c r="C23" s="36" t="s">
        <v>9</v>
      </c>
      <c r="D23" s="68" t="s">
        <v>10</v>
      </c>
    </row>
    <row r="24" spans="1:4" x14ac:dyDescent="0.25">
      <c r="A24" s="58" t="s">
        <v>11</v>
      </c>
      <c r="B24" s="89">
        <v>40000</v>
      </c>
      <c r="C24" s="18">
        <f>B24/12</f>
        <v>3333.3333333333335</v>
      </c>
      <c r="D24" s="110">
        <v>1000</v>
      </c>
    </row>
    <row r="25" spans="1:4" ht="15.75" thickBot="1" x14ac:dyDescent="0.3">
      <c r="A25" s="59" t="s">
        <v>12</v>
      </c>
      <c r="B25" s="90">
        <v>1000</v>
      </c>
      <c r="C25" s="17">
        <f>B25/12</f>
        <v>83.333333333333329</v>
      </c>
      <c r="D25" s="111">
        <v>0</v>
      </c>
    </row>
    <row r="26" spans="1:4" x14ac:dyDescent="0.25">
      <c r="A26" s="63" t="s">
        <v>26</v>
      </c>
      <c r="B26" s="69">
        <f>B24+B25</f>
        <v>41000</v>
      </c>
      <c r="C26" s="18">
        <f>C24+C25</f>
        <v>3416.666666666667</v>
      </c>
      <c r="D26" s="114">
        <f>D24+D25</f>
        <v>1000</v>
      </c>
    </row>
    <row r="27" spans="1:4" ht="15.75" thickBot="1" x14ac:dyDescent="0.3">
      <c r="A27" s="64" t="s">
        <v>59</v>
      </c>
      <c r="B27" s="73"/>
      <c r="C27" s="19"/>
      <c r="D27" s="113"/>
    </row>
    <row r="28" spans="1:4" x14ac:dyDescent="0.25">
      <c r="A28" s="58" t="s">
        <v>63</v>
      </c>
      <c r="B28" s="69">
        <f t="shared" ref="B28:D28" si="1">B26*0.07</f>
        <v>2870.0000000000005</v>
      </c>
      <c r="C28" s="18">
        <f>B28/12</f>
        <v>239.16666666666671</v>
      </c>
      <c r="D28" s="114">
        <f t="shared" si="1"/>
        <v>70</v>
      </c>
    </row>
    <row r="29" spans="1:4" x14ac:dyDescent="0.25">
      <c r="A29" s="65" t="s">
        <v>19</v>
      </c>
      <c r="B29" s="90">
        <v>60.15</v>
      </c>
      <c r="C29" s="17">
        <f>B29/12</f>
        <v>5.0125000000000002</v>
      </c>
      <c r="D29" s="111">
        <v>5</v>
      </c>
    </row>
    <row r="30" spans="1:4" ht="15.75" thickBot="1" x14ac:dyDescent="0.3">
      <c r="A30" s="59" t="s">
        <v>64</v>
      </c>
      <c r="B30" s="71">
        <f>B28-B29</f>
        <v>2809.8500000000004</v>
      </c>
      <c r="C30" s="17">
        <f>B30/12</f>
        <v>234.1541666666667</v>
      </c>
      <c r="D30" s="112">
        <f>D28-D29</f>
        <v>65</v>
      </c>
    </row>
    <row r="31" spans="1:4" ht="15.75" thickBot="1" x14ac:dyDescent="0.3">
      <c r="A31" s="66" t="s">
        <v>65</v>
      </c>
      <c r="B31" s="75">
        <f>B26*0.095</f>
        <v>3895</v>
      </c>
      <c r="C31" s="30">
        <f>B31/12</f>
        <v>324.58333333333331</v>
      </c>
      <c r="D31" s="115">
        <f>D26*0.095</f>
        <v>95</v>
      </c>
    </row>
    <row r="35" spans="1:5" x14ac:dyDescent="0.25">
      <c r="A35" t="s">
        <v>56</v>
      </c>
    </row>
    <row r="36" spans="1:5" x14ac:dyDescent="0.25">
      <c r="A36" t="s">
        <v>57</v>
      </c>
    </row>
    <row r="37" spans="1:5" ht="15.75" thickBot="1" x14ac:dyDescent="0.3">
      <c r="A37" t="s">
        <v>66</v>
      </c>
      <c r="B37" s="158" t="s">
        <v>38</v>
      </c>
      <c r="C37" s="158"/>
      <c r="D37" s="158"/>
    </row>
    <row r="38" spans="1:5" ht="15" customHeight="1" x14ac:dyDescent="0.25">
      <c r="A38" s="146" t="s">
        <v>5</v>
      </c>
      <c r="B38" s="155" t="s">
        <v>6</v>
      </c>
      <c r="C38" s="156"/>
      <c r="D38" s="157"/>
    </row>
    <row r="39" spans="1:5" ht="26.25" thickBot="1" x14ac:dyDescent="0.3">
      <c r="A39" s="147"/>
      <c r="B39" s="67" t="s">
        <v>8</v>
      </c>
      <c r="C39" s="36" t="s">
        <v>9</v>
      </c>
      <c r="D39" s="68" t="s">
        <v>10</v>
      </c>
    </row>
    <row r="40" spans="1:5" x14ac:dyDescent="0.25">
      <c r="A40" s="58" t="s">
        <v>11</v>
      </c>
      <c r="B40" s="89">
        <v>40000</v>
      </c>
      <c r="C40" s="18">
        <f>B40/12</f>
        <v>3333.3333333333335</v>
      </c>
      <c r="D40" s="110">
        <v>1000</v>
      </c>
    </row>
    <row r="41" spans="1:5" ht="15.75" thickBot="1" x14ac:dyDescent="0.3">
      <c r="A41" s="59" t="s">
        <v>12</v>
      </c>
      <c r="B41" s="90">
        <v>1000</v>
      </c>
      <c r="C41" s="17">
        <f>B41/12</f>
        <v>83.333333333333329</v>
      </c>
      <c r="D41" s="111">
        <v>0</v>
      </c>
    </row>
    <row r="42" spans="1:5" ht="15" customHeight="1" x14ac:dyDescent="0.25">
      <c r="A42" s="63" t="s">
        <v>26</v>
      </c>
      <c r="B42" s="69">
        <f>B40+B41</f>
        <v>41000</v>
      </c>
      <c r="C42" s="18">
        <f>C40+C41</f>
        <v>3416.666666666667</v>
      </c>
      <c r="D42" s="114">
        <f>D40+D41</f>
        <v>1000</v>
      </c>
    </row>
    <row r="43" spans="1:5" ht="15.75" thickBot="1" x14ac:dyDescent="0.3">
      <c r="A43" s="64" t="s">
        <v>59</v>
      </c>
      <c r="B43" s="73"/>
      <c r="C43" s="19"/>
      <c r="D43" s="113"/>
    </row>
    <row r="44" spans="1:5" ht="15.75" thickBot="1" x14ac:dyDescent="0.3">
      <c r="A44" s="58" t="s">
        <v>63</v>
      </c>
      <c r="B44" s="69">
        <f t="shared" ref="B44:D44" si="2">B42*0.07</f>
        <v>2870.0000000000005</v>
      </c>
      <c r="C44" s="18">
        <f>B44/12</f>
        <v>239.16666666666671</v>
      </c>
      <c r="D44" s="114">
        <f t="shared" si="2"/>
        <v>70</v>
      </c>
    </row>
    <row r="45" spans="1:5" ht="15.75" thickBot="1" x14ac:dyDescent="0.3">
      <c r="A45" s="66" t="s">
        <v>61</v>
      </c>
      <c r="B45" s="75">
        <f>B42*0.095</f>
        <v>3895</v>
      </c>
      <c r="C45" s="30">
        <f>B45/12</f>
        <v>324.58333333333331</v>
      </c>
      <c r="D45" s="115">
        <f>D42*0.095</f>
        <v>95</v>
      </c>
    </row>
    <row r="46" spans="1:5" x14ac:dyDescent="0.25">
      <c r="A46" s="58" t="s">
        <v>23</v>
      </c>
      <c r="B46" s="89">
        <v>40000</v>
      </c>
      <c r="C46" s="18">
        <f>B46/12</f>
        <v>3333.3333333333335</v>
      </c>
      <c r="D46" s="110">
        <v>1000</v>
      </c>
    </row>
    <row r="47" spans="1:5" ht="15.75" thickBot="1" x14ac:dyDescent="0.3">
      <c r="A47" s="134" t="s">
        <v>103</v>
      </c>
      <c r="B47" s="77">
        <f>B46*0.08</f>
        <v>3200</v>
      </c>
      <c r="C47" s="38">
        <f>B47/12</f>
        <v>266.66666666666669</v>
      </c>
      <c r="D47" s="113">
        <f>D46*0.084</f>
        <v>84</v>
      </c>
    </row>
    <row r="48" spans="1:5" x14ac:dyDescent="0.25">
      <c r="A48" s="20" t="s">
        <v>24</v>
      </c>
      <c r="B48" s="89">
        <v>1200</v>
      </c>
      <c r="C48" s="184"/>
      <c r="D48" s="131">
        <v>0</v>
      </c>
      <c r="E48" s="129"/>
    </row>
    <row r="49" spans="1:5" ht="15.75" thickBot="1" x14ac:dyDescent="0.3">
      <c r="A49" s="134" t="s">
        <v>103</v>
      </c>
      <c r="B49" s="77">
        <f>B48*0.04</f>
        <v>48</v>
      </c>
      <c r="C49" s="38"/>
      <c r="D49" s="113">
        <f>D48*0.04</f>
        <v>0</v>
      </c>
      <c r="E49" s="129"/>
    </row>
    <row r="53" spans="1:5" x14ac:dyDescent="0.25">
      <c r="A53" t="s">
        <v>56</v>
      </c>
    </row>
    <row r="54" spans="1:5" x14ac:dyDescent="0.25">
      <c r="A54" t="s">
        <v>62</v>
      </c>
    </row>
    <row r="55" spans="1:5" ht="15.75" thickBot="1" x14ac:dyDescent="0.3">
      <c r="A55" t="s">
        <v>66</v>
      </c>
      <c r="B55" s="158" t="s">
        <v>39</v>
      </c>
      <c r="C55" s="158"/>
      <c r="D55" s="158"/>
    </row>
    <row r="56" spans="1:5" x14ac:dyDescent="0.25">
      <c r="A56" s="146" t="s">
        <v>5</v>
      </c>
      <c r="B56" s="155" t="s">
        <v>6</v>
      </c>
      <c r="C56" s="156"/>
      <c r="D56" s="157"/>
    </row>
    <row r="57" spans="1:5" ht="26.25" thickBot="1" x14ac:dyDescent="0.3">
      <c r="A57" s="147"/>
      <c r="B57" s="67" t="s">
        <v>8</v>
      </c>
      <c r="C57" s="36" t="s">
        <v>9</v>
      </c>
      <c r="D57" s="68" t="s">
        <v>10</v>
      </c>
    </row>
    <row r="58" spans="1:5" x14ac:dyDescent="0.25">
      <c r="A58" s="58" t="s">
        <v>11</v>
      </c>
      <c r="B58" s="89">
        <v>40000</v>
      </c>
      <c r="C58" s="18">
        <f>B58/12</f>
        <v>3333.3333333333335</v>
      </c>
      <c r="D58" s="110">
        <v>1000</v>
      </c>
    </row>
    <row r="59" spans="1:5" ht="15.75" thickBot="1" x14ac:dyDescent="0.3">
      <c r="A59" s="59" t="s">
        <v>12</v>
      </c>
      <c r="B59" s="90">
        <v>1000</v>
      </c>
      <c r="C59" s="17">
        <f>B59/12</f>
        <v>83.333333333333329</v>
      </c>
      <c r="D59" s="111">
        <v>0</v>
      </c>
    </row>
    <row r="60" spans="1:5" x14ac:dyDescent="0.25">
      <c r="A60" s="63" t="s">
        <v>26</v>
      </c>
      <c r="B60" s="69">
        <f>B58+B59</f>
        <v>41000</v>
      </c>
      <c r="C60" s="18">
        <f>B60/12</f>
        <v>3416.6666666666665</v>
      </c>
      <c r="D60" s="114">
        <f>D58+D59</f>
        <v>1000</v>
      </c>
    </row>
    <row r="61" spans="1:5" ht="15.75" thickBot="1" x14ac:dyDescent="0.3">
      <c r="A61" s="64" t="s">
        <v>59</v>
      </c>
      <c r="B61" s="73"/>
      <c r="C61" s="19"/>
      <c r="D61" s="113"/>
    </row>
    <row r="62" spans="1:5" x14ac:dyDescent="0.25">
      <c r="A62" s="58" t="s">
        <v>60</v>
      </c>
      <c r="B62" s="69">
        <f t="shared" ref="B62:D62" si="3">B60*0.07</f>
        <v>2870.0000000000005</v>
      </c>
      <c r="C62" s="18">
        <f t="shared" ref="C62:C67" si="4">B62/12</f>
        <v>239.16666666666671</v>
      </c>
      <c r="D62" s="110">
        <f t="shared" si="3"/>
        <v>70</v>
      </c>
    </row>
    <row r="63" spans="1:5" x14ac:dyDescent="0.25">
      <c r="A63" s="65" t="s">
        <v>19</v>
      </c>
      <c r="B63" s="90">
        <v>60.15</v>
      </c>
      <c r="C63" s="17">
        <f t="shared" si="4"/>
        <v>5.0125000000000002</v>
      </c>
      <c r="D63" s="111">
        <v>0</v>
      </c>
    </row>
    <row r="64" spans="1:5" ht="15.75" thickBot="1" x14ac:dyDescent="0.3">
      <c r="A64" s="59" t="s">
        <v>64</v>
      </c>
      <c r="B64" s="71">
        <f>B62-B63</f>
        <v>2809.8500000000004</v>
      </c>
      <c r="C64" s="17">
        <f t="shared" si="4"/>
        <v>234.1541666666667</v>
      </c>
      <c r="D64" s="112">
        <f>D62-D63</f>
        <v>70</v>
      </c>
    </row>
    <row r="65" spans="1:5" ht="15.75" thickBot="1" x14ac:dyDescent="0.3">
      <c r="A65" s="66" t="s">
        <v>65</v>
      </c>
      <c r="B65" s="75">
        <f>B60*0.095</f>
        <v>3895</v>
      </c>
      <c r="C65" s="30">
        <f t="shared" si="4"/>
        <v>324.58333333333331</v>
      </c>
      <c r="D65" s="125">
        <f>D60*0.095</f>
        <v>95</v>
      </c>
      <c r="E65" s="129"/>
    </row>
    <row r="66" spans="1:5" x14ac:dyDescent="0.25">
      <c r="A66" s="58" t="s">
        <v>23</v>
      </c>
      <c r="B66" s="89">
        <v>20000</v>
      </c>
      <c r="C66" s="18">
        <f t="shared" si="4"/>
        <v>1666.6666666666667</v>
      </c>
      <c r="D66" s="126">
        <v>100</v>
      </c>
      <c r="E66" s="129"/>
    </row>
    <row r="67" spans="1:5" ht="15.75" thickBot="1" x14ac:dyDescent="0.3">
      <c r="A67" s="134" t="s">
        <v>103</v>
      </c>
      <c r="B67" s="77">
        <f>B66*0.08</f>
        <v>1600</v>
      </c>
      <c r="C67" s="38">
        <f t="shared" si="4"/>
        <v>133.33333333333334</v>
      </c>
      <c r="D67" s="127">
        <f>D66*0.084</f>
        <v>8.4</v>
      </c>
      <c r="E67" s="129"/>
    </row>
    <row r="68" spans="1:5" x14ac:dyDescent="0.25">
      <c r="A68" s="1" t="s">
        <v>24</v>
      </c>
      <c r="B68" s="89">
        <v>1200</v>
      </c>
      <c r="C68" s="130"/>
      <c r="D68" s="131">
        <v>0</v>
      </c>
      <c r="E68" s="129"/>
    </row>
    <row r="69" spans="1:5" ht="15.75" thickBot="1" x14ac:dyDescent="0.3">
      <c r="A69" s="135" t="s">
        <v>103</v>
      </c>
      <c r="B69" s="77">
        <f>B68*0.04</f>
        <v>48</v>
      </c>
      <c r="C69" s="38"/>
      <c r="D69" s="113">
        <f>D68*0.042</f>
        <v>0</v>
      </c>
      <c r="E69" s="129"/>
    </row>
    <row r="71" spans="1:5" x14ac:dyDescent="0.25">
      <c r="A71" s="57"/>
      <c r="B71" s="3"/>
      <c r="C71" s="3"/>
      <c r="D71" s="3"/>
    </row>
    <row r="73" spans="1:5" x14ac:dyDescent="0.25">
      <c r="A73" t="s">
        <v>40</v>
      </c>
    </row>
    <row r="74" spans="1:5" x14ac:dyDescent="0.25">
      <c r="A74" t="s">
        <v>57</v>
      </c>
    </row>
    <row r="75" spans="1:5" ht="15.75" thickBot="1" x14ac:dyDescent="0.3">
      <c r="A75" t="s">
        <v>58</v>
      </c>
      <c r="B75" s="145" t="s">
        <v>41</v>
      </c>
      <c r="C75" s="145"/>
      <c r="D75" s="145"/>
    </row>
    <row r="76" spans="1:5" x14ac:dyDescent="0.25">
      <c r="A76" s="146" t="s">
        <v>5</v>
      </c>
      <c r="B76" s="155" t="s">
        <v>6</v>
      </c>
      <c r="C76" s="156"/>
      <c r="D76" s="157"/>
    </row>
    <row r="77" spans="1:5" ht="26.25" thickBot="1" x14ac:dyDescent="0.3">
      <c r="A77" s="147"/>
      <c r="B77" s="67" t="s">
        <v>8</v>
      </c>
      <c r="C77" s="36" t="s">
        <v>9</v>
      </c>
      <c r="D77" s="68" t="s">
        <v>10</v>
      </c>
    </row>
    <row r="78" spans="1:5" x14ac:dyDescent="0.25">
      <c r="A78" s="58" t="s">
        <v>11</v>
      </c>
      <c r="B78" s="89">
        <v>40000</v>
      </c>
      <c r="C78" s="18">
        <f>B78/12</f>
        <v>3333.3333333333335</v>
      </c>
      <c r="D78" s="110">
        <v>1000</v>
      </c>
    </row>
    <row r="79" spans="1:5" x14ac:dyDescent="0.25">
      <c r="A79" s="59" t="s">
        <v>12</v>
      </c>
      <c r="B79" s="90">
        <v>1000</v>
      </c>
      <c r="C79" s="17">
        <f>B79/12</f>
        <v>83.333333333333329</v>
      </c>
      <c r="D79" s="111">
        <v>10</v>
      </c>
    </row>
    <row r="80" spans="1:5" x14ac:dyDescent="0.25">
      <c r="A80" s="59" t="s">
        <v>13</v>
      </c>
      <c r="B80" s="71">
        <f>B78+B79</f>
        <v>41000</v>
      </c>
      <c r="C80" s="17">
        <f>B80/12</f>
        <v>3416.6666666666665</v>
      </c>
      <c r="D80" s="112">
        <f>D78+D79</f>
        <v>1010</v>
      </c>
    </row>
    <row r="81" spans="1:4" x14ac:dyDescent="0.25">
      <c r="A81" s="60" t="s">
        <v>67</v>
      </c>
      <c r="B81" s="71"/>
      <c r="C81" s="17"/>
      <c r="D81" s="112"/>
    </row>
    <row r="82" spans="1:4" ht="24" x14ac:dyDescent="0.25">
      <c r="A82" s="61" t="s">
        <v>15</v>
      </c>
      <c r="B82" s="90">
        <f>B80</f>
        <v>41000</v>
      </c>
      <c r="C82" s="17">
        <f>B82/12</f>
        <v>3416.6666666666665</v>
      </c>
      <c r="D82" s="116">
        <v>1010</v>
      </c>
    </row>
    <row r="83" spans="1:4" ht="15.75" thickBot="1" x14ac:dyDescent="0.3">
      <c r="A83" s="62" t="s">
        <v>68</v>
      </c>
      <c r="B83" s="73">
        <f>B82*0.075269</f>
        <v>3086.029</v>
      </c>
      <c r="C83" s="19">
        <f>B83/12</f>
        <v>257.16908333333333</v>
      </c>
      <c r="D83" s="113">
        <f>D82*0.075269</f>
        <v>76.021690000000007</v>
      </c>
    </row>
    <row r="84" spans="1:4" x14ac:dyDescent="0.25">
      <c r="A84" s="63" t="s">
        <v>26</v>
      </c>
      <c r="B84" s="69">
        <f>B80+B83</f>
        <v>44086.029000000002</v>
      </c>
      <c r="C84" s="18">
        <f>B84/12</f>
        <v>3673.8357500000002</v>
      </c>
      <c r="D84" s="114">
        <f>D82+D83</f>
        <v>1086.02169</v>
      </c>
    </row>
    <row r="85" spans="1:4" ht="15.75" thickBot="1" x14ac:dyDescent="0.3">
      <c r="A85" s="64" t="s">
        <v>59</v>
      </c>
      <c r="B85" s="73"/>
      <c r="C85" s="19"/>
      <c r="D85" s="113"/>
    </row>
    <row r="86" spans="1:4" ht="15.75" thickBot="1" x14ac:dyDescent="0.3">
      <c r="A86" s="58" t="s">
        <v>63</v>
      </c>
      <c r="B86" s="69">
        <f t="shared" ref="B86:D86" si="5">B84*0.07</f>
        <v>3086.0220300000005</v>
      </c>
      <c r="C86" s="18">
        <f>B86/12</f>
        <v>257.16850250000005</v>
      </c>
      <c r="D86" s="114">
        <f t="shared" si="5"/>
        <v>76.021518300000011</v>
      </c>
    </row>
    <row r="87" spans="1:4" ht="15.75" thickBot="1" x14ac:dyDescent="0.3">
      <c r="A87" s="66" t="s">
        <v>65</v>
      </c>
      <c r="B87" s="75">
        <f>B84*0.095</f>
        <v>4188.1727550000005</v>
      </c>
      <c r="C87" s="30">
        <f>B87/12</f>
        <v>349.01439625000006</v>
      </c>
      <c r="D87" s="115">
        <f>D84*0.095</f>
        <v>103.17206055</v>
      </c>
    </row>
    <row r="90" spans="1:4" x14ac:dyDescent="0.25">
      <c r="B90" s="3"/>
      <c r="C90" s="3"/>
      <c r="D90" s="3"/>
    </row>
    <row r="91" spans="1:4" x14ac:dyDescent="0.25">
      <c r="A91" t="s">
        <v>40</v>
      </c>
    </row>
    <row r="92" spans="1:4" x14ac:dyDescent="0.25">
      <c r="A92" t="s">
        <v>62</v>
      </c>
    </row>
    <row r="93" spans="1:4" ht="15.75" thickBot="1" x14ac:dyDescent="0.3">
      <c r="A93" t="s">
        <v>58</v>
      </c>
      <c r="B93" s="145" t="s">
        <v>42</v>
      </c>
      <c r="C93" s="145"/>
      <c r="D93" s="145"/>
    </row>
    <row r="94" spans="1:4" x14ac:dyDescent="0.25">
      <c r="A94" s="146" t="s">
        <v>5</v>
      </c>
      <c r="B94" s="155" t="s">
        <v>6</v>
      </c>
      <c r="C94" s="156"/>
      <c r="D94" s="157"/>
    </row>
    <row r="95" spans="1:4" ht="26.25" thickBot="1" x14ac:dyDescent="0.3">
      <c r="A95" s="147"/>
      <c r="B95" s="67" t="s">
        <v>8</v>
      </c>
      <c r="C95" s="36" t="s">
        <v>9</v>
      </c>
      <c r="D95" s="68" t="s">
        <v>10</v>
      </c>
    </row>
    <row r="96" spans="1:4" x14ac:dyDescent="0.25">
      <c r="A96" s="58" t="s">
        <v>11</v>
      </c>
      <c r="B96" s="89">
        <v>40000</v>
      </c>
      <c r="C96" s="18">
        <f>B96/12</f>
        <v>3333.3333333333335</v>
      </c>
      <c r="D96" s="110">
        <v>1000</v>
      </c>
    </row>
    <row r="97" spans="1:4" x14ac:dyDescent="0.25">
      <c r="A97" s="59" t="s">
        <v>12</v>
      </c>
      <c r="B97" s="90">
        <v>1000</v>
      </c>
      <c r="C97" s="17">
        <f>B97/12</f>
        <v>83.333333333333329</v>
      </c>
      <c r="D97" s="111">
        <v>0</v>
      </c>
    </row>
    <row r="98" spans="1:4" x14ac:dyDescent="0.25">
      <c r="A98" s="59" t="s">
        <v>13</v>
      </c>
      <c r="B98" s="71">
        <f>B96+B97</f>
        <v>41000</v>
      </c>
      <c r="C98" s="17">
        <f>B98/12</f>
        <v>3416.6666666666665</v>
      </c>
      <c r="D98" s="112">
        <f>D97+D96</f>
        <v>1000</v>
      </c>
    </row>
    <row r="99" spans="1:4" x14ac:dyDescent="0.25">
      <c r="A99" s="60" t="s">
        <v>67</v>
      </c>
      <c r="B99" s="71"/>
      <c r="C99" s="17"/>
      <c r="D99" s="112"/>
    </row>
    <row r="100" spans="1:4" ht="24" x14ac:dyDescent="0.25">
      <c r="A100" s="61" t="s">
        <v>15</v>
      </c>
      <c r="B100" s="90">
        <v>10000</v>
      </c>
      <c r="C100" s="17">
        <f>B100/12</f>
        <v>833.33333333333337</v>
      </c>
      <c r="D100" s="111">
        <v>200</v>
      </c>
    </row>
    <row r="101" spans="1:4" ht="15.75" thickBot="1" x14ac:dyDescent="0.3">
      <c r="A101" s="62" t="s">
        <v>68</v>
      </c>
      <c r="B101" s="73">
        <f>B100*0.075269</f>
        <v>752.69</v>
      </c>
      <c r="C101" s="19">
        <f>B101/12</f>
        <v>62.724166666666669</v>
      </c>
      <c r="D101" s="113">
        <f>D100*0.075269</f>
        <v>15.053800000000001</v>
      </c>
    </row>
    <row r="102" spans="1:4" x14ac:dyDescent="0.25">
      <c r="A102" s="63" t="s">
        <v>26</v>
      </c>
      <c r="B102" s="69">
        <f>B98+B101</f>
        <v>41752.69</v>
      </c>
      <c r="C102" s="18">
        <f>B102/12</f>
        <v>3479.3908333333334</v>
      </c>
      <c r="D102" s="114">
        <f>D98+D101</f>
        <v>1015.0538</v>
      </c>
    </row>
    <row r="103" spans="1:4" ht="15.75" thickBot="1" x14ac:dyDescent="0.3">
      <c r="A103" s="64" t="s">
        <v>59</v>
      </c>
      <c r="B103" s="73"/>
      <c r="C103" s="19"/>
      <c r="D103" s="113"/>
    </row>
    <row r="104" spans="1:4" x14ac:dyDescent="0.25">
      <c r="A104" s="58" t="s">
        <v>63</v>
      </c>
      <c r="B104" s="69">
        <f t="shared" ref="B104:D104" si="6">B102*0.07</f>
        <v>2922.6883000000003</v>
      </c>
      <c r="C104" s="18">
        <f>B104/12</f>
        <v>243.55735833333335</v>
      </c>
      <c r="D104" s="114">
        <f t="shared" si="6"/>
        <v>71.05376600000001</v>
      </c>
    </row>
    <row r="105" spans="1:4" x14ac:dyDescent="0.25">
      <c r="A105" s="65" t="s">
        <v>19</v>
      </c>
      <c r="B105" s="90">
        <v>60.15</v>
      </c>
      <c r="C105" s="17">
        <f>B105/12</f>
        <v>5.0125000000000002</v>
      </c>
      <c r="D105" s="111">
        <v>5</v>
      </c>
    </row>
    <row r="106" spans="1:4" ht="15.75" thickBot="1" x14ac:dyDescent="0.3">
      <c r="A106" s="59" t="s">
        <v>64</v>
      </c>
      <c r="B106" s="71">
        <f>B104-B105</f>
        <v>2862.5383000000002</v>
      </c>
      <c r="C106" s="17">
        <f>B106/12</f>
        <v>238.54485833333334</v>
      </c>
      <c r="D106" s="112">
        <f>D104-D105</f>
        <v>66.05376600000001</v>
      </c>
    </row>
    <row r="107" spans="1:4" ht="15.75" thickBot="1" x14ac:dyDescent="0.3">
      <c r="A107" s="66" t="s">
        <v>65</v>
      </c>
      <c r="B107" s="75">
        <f>B102*0.095</f>
        <v>3966.5055500000003</v>
      </c>
      <c r="C107" s="30">
        <f>B107/12</f>
        <v>330.54212916666671</v>
      </c>
      <c r="D107" s="115">
        <f>D102*0.095</f>
        <v>96.430110999999997</v>
      </c>
    </row>
    <row r="110" spans="1:4" x14ac:dyDescent="0.25">
      <c r="B110" s="3"/>
      <c r="C110" s="3"/>
      <c r="D110" s="3"/>
    </row>
    <row r="111" spans="1:4" x14ac:dyDescent="0.25">
      <c r="A111" t="s">
        <v>40</v>
      </c>
    </row>
    <row r="112" spans="1:4" x14ac:dyDescent="0.25">
      <c r="A112" t="s">
        <v>57</v>
      </c>
    </row>
    <row r="113" spans="1:5" ht="15.75" thickBot="1" x14ac:dyDescent="0.3">
      <c r="A113" t="s">
        <v>66</v>
      </c>
      <c r="B113" s="145" t="s">
        <v>43</v>
      </c>
      <c r="C113" s="145"/>
      <c r="D113" s="145"/>
    </row>
    <row r="114" spans="1:5" x14ac:dyDescent="0.25">
      <c r="A114" s="146" t="s">
        <v>5</v>
      </c>
      <c r="B114" s="155" t="s">
        <v>6</v>
      </c>
      <c r="C114" s="156"/>
      <c r="D114" s="157"/>
    </row>
    <row r="115" spans="1:5" ht="26.25" thickBot="1" x14ac:dyDescent="0.3">
      <c r="A115" s="147"/>
      <c r="B115" s="67" t="s">
        <v>8</v>
      </c>
      <c r="C115" s="36" t="s">
        <v>9</v>
      </c>
      <c r="D115" s="68" t="s">
        <v>10</v>
      </c>
    </row>
    <row r="116" spans="1:5" x14ac:dyDescent="0.25">
      <c r="A116" s="58" t="s">
        <v>11</v>
      </c>
      <c r="B116" s="89">
        <v>40000</v>
      </c>
      <c r="C116" s="18">
        <f>B116/12</f>
        <v>3333.3333333333335</v>
      </c>
      <c r="D116" s="110">
        <v>1000</v>
      </c>
    </row>
    <row r="117" spans="1:5" x14ac:dyDescent="0.25">
      <c r="A117" s="59" t="s">
        <v>12</v>
      </c>
      <c r="B117" s="90">
        <v>1000</v>
      </c>
      <c r="C117" s="17">
        <f>B117/12</f>
        <v>83.333333333333329</v>
      </c>
      <c r="D117" s="111">
        <v>10</v>
      </c>
    </row>
    <row r="118" spans="1:5" x14ac:dyDescent="0.25">
      <c r="A118" s="59" t="s">
        <v>13</v>
      </c>
      <c r="B118" s="71">
        <f>B116+B117</f>
        <v>41000</v>
      </c>
      <c r="C118" s="17">
        <f>B118/12</f>
        <v>3416.6666666666665</v>
      </c>
      <c r="D118" s="112">
        <f>D116+D117</f>
        <v>1010</v>
      </c>
    </row>
    <row r="119" spans="1:5" x14ac:dyDescent="0.25">
      <c r="A119" s="60" t="s">
        <v>67</v>
      </c>
      <c r="B119" s="71"/>
      <c r="C119" s="17"/>
      <c r="D119" s="112"/>
    </row>
    <row r="120" spans="1:5" ht="24" x14ac:dyDescent="0.25">
      <c r="A120" s="61" t="s">
        <v>15</v>
      </c>
      <c r="B120" s="90">
        <v>1000</v>
      </c>
      <c r="C120" s="17">
        <f>B120/12</f>
        <v>83.333333333333329</v>
      </c>
      <c r="D120" s="111">
        <v>100</v>
      </c>
    </row>
    <row r="121" spans="1:5" ht="15.75" thickBot="1" x14ac:dyDescent="0.3">
      <c r="A121" s="62" t="s">
        <v>68</v>
      </c>
      <c r="B121" s="73">
        <f>B120*0.075269</f>
        <v>75.269000000000005</v>
      </c>
      <c r="C121" s="19">
        <f>B121/12</f>
        <v>6.2724166666666674</v>
      </c>
      <c r="D121" s="113">
        <f>D120*0.075269</f>
        <v>7.5269000000000004</v>
      </c>
    </row>
    <row r="122" spans="1:5" x14ac:dyDescent="0.25">
      <c r="A122" s="63" t="s">
        <v>26</v>
      </c>
      <c r="B122" s="69">
        <f>B118+B121</f>
        <v>41075.269</v>
      </c>
      <c r="C122" s="18">
        <f>B122/12</f>
        <v>3422.9390833333332</v>
      </c>
      <c r="D122" s="114">
        <f>D118+D121</f>
        <v>1017.5269</v>
      </c>
    </row>
    <row r="123" spans="1:5" ht="15.75" thickBot="1" x14ac:dyDescent="0.3">
      <c r="A123" s="64" t="s">
        <v>59</v>
      </c>
      <c r="B123" s="73"/>
      <c r="C123" s="19"/>
      <c r="D123" s="113"/>
    </row>
    <row r="124" spans="1:5" ht="15.75" thickBot="1" x14ac:dyDescent="0.3">
      <c r="A124" s="58" t="s">
        <v>63</v>
      </c>
      <c r="B124" s="69">
        <f t="shared" ref="B124:D124" si="7">B122*0.07</f>
        <v>2875.2688300000004</v>
      </c>
      <c r="C124" s="18">
        <f>B124/12</f>
        <v>239.60573583333337</v>
      </c>
      <c r="D124" s="114">
        <f t="shared" si="7"/>
        <v>71.226883000000001</v>
      </c>
    </row>
    <row r="125" spans="1:5" ht="15.75" thickBot="1" x14ac:dyDescent="0.3">
      <c r="A125" s="66" t="s">
        <v>65</v>
      </c>
      <c r="B125" s="75">
        <f>B122*0.095</f>
        <v>3902.1505550000002</v>
      </c>
      <c r="C125" s="30">
        <f>B125/12</f>
        <v>325.1792129166667</v>
      </c>
      <c r="D125" s="115">
        <f>D122*0.095</f>
        <v>96.665055499999994</v>
      </c>
    </row>
    <row r="126" spans="1:5" x14ac:dyDescent="0.25">
      <c r="A126" s="58" t="s">
        <v>23</v>
      </c>
      <c r="B126" s="89">
        <v>20000</v>
      </c>
      <c r="C126" s="18">
        <f>B126/12</f>
        <v>1666.6666666666667</v>
      </c>
      <c r="D126" s="110">
        <v>100</v>
      </c>
    </row>
    <row r="127" spans="1:5" ht="15.75" thickBot="1" x14ac:dyDescent="0.3">
      <c r="A127" s="134" t="s">
        <v>103</v>
      </c>
      <c r="B127" s="77">
        <f>B126*0.08</f>
        <v>1600</v>
      </c>
      <c r="C127" s="38">
        <f>B127/12</f>
        <v>133.33333333333334</v>
      </c>
      <c r="D127" s="113">
        <f>D126*0.084</f>
        <v>8.4</v>
      </c>
    </row>
    <row r="128" spans="1:5" x14ac:dyDescent="0.25">
      <c r="A128" s="1" t="s">
        <v>24</v>
      </c>
      <c r="B128" s="89">
        <v>1200</v>
      </c>
      <c r="C128" s="130"/>
      <c r="D128" s="131">
        <v>0</v>
      </c>
      <c r="E128" s="129"/>
    </row>
    <row r="129" spans="1:5" ht="15.75" thickBot="1" x14ac:dyDescent="0.3">
      <c r="A129" s="135" t="s">
        <v>103</v>
      </c>
      <c r="B129" s="77">
        <f>B128*0.04</f>
        <v>48</v>
      </c>
      <c r="C129" s="38"/>
      <c r="D129" s="113">
        <f>D128*0.042</f>
        <v>0</v>
      </c>
      <c r="E129" s="129"/>
    </row>
    <row r="132" spans="1:5" x14ac:dyDescent="0.25">
      <c r="A132" t="s">
        <v>40</v>
      </c>
    </row>
    <row r="133" spans="1:5" x14ac:dyDescent="0.25">
      <c r="A133" t="s">
        <v>62</v>
      </c>
    </row>
    <row r="134" spans="1:5" ht="15.75" thickBot="1" x14ac:dyDescent="0.3">
      <c r="A134" t="s">
        <v>66</v>
      </c>
      <c r="B134" s="145" t="s">
        <v>44</v>
      </c>
      <c r="C134" s="145"/>
      <c r="D134" s="145"/>
    </row>
    <row r="135" spans="1:5" x14ac:dyDescent="0.25">
      <c r="A135" s="146" t="s">
        <v>5</v>
      </c>
      <c r="B135" s="155" t="s">
        <v>6</v>
      </c>
      <c r="C135" s="156"/>
      <c r="D135" s="157"/>
    </row>
    <row r="136" spans="1:5" ht="26.25" thickBot="1" x14ac:dyDescent="0.3">
      <c r="A136" s="147"/>
      <c r="B136" s="67" t="s">
        <v>8</v>
      </c>
      <c r="C136" s="36" t="s">
        <v>9</v>
      </c>
      <c r="D136" s="68" t="s">
        <v>10</v>
      </c>
    </row>
    <row r="137" spans="1:5" x14ac:dyDescent="0.25">
      <c r="A137" s="20" t="s">
        <v>11</v>
      </c>
      <c r="B137" s="117">
        <v>40000</v>
      </c>
      <c r="C137" s="18">
        <f>B137/12</f>
        <v>3333.3333333333335</v>
      </c>
      <c r="D137" s="110">
        <v>1000</v>
      </c>
    </row>
    <row r="138" spans="1:5" x14ac:dyDescent="0.25">
      <c r="A138" s="59" t="s">
        <v>12</v>
      </c>
      <c r="B138" s="90">
        <v>2000</v>
      </c>
      <c r="C138" s="17">
        <f>B138/12</f>
        <v>166.66666666666666</v>
      </c>
      <c r="D138" s="111">
        <v>90</v>
      </c>
    </row>
    <row r="139" spans="1:5" x14ac:dyDescent="0.25">
      <c r="A139" s="59" t="s">
        <v>13</v>
      </c>
      <c r="B139" s="71">
        <f>B137+B138</f>
        <v>42000</v>
      </c>
      <c r="C139" s="17">
        <f>B139/12</f>
        <v>3500</v>
      </c>
      <c r="D139" s="112">
        <f>D137+D138</f>
        <v>1090</v>
      </c>
    </row>
    <row r="140" spans="1:5" x14ac:dyDescent="0.25">
      <c r="A140" s="60" t="s">
        <v>67</v>
      </c>
      <c r="B140" s="71"/>
      <c r="C140" s="17"/>
      <c r="D140" s="112"/>
    </row>
    <row r="141" spans="1:5" ht="24" x14ac:dyDescent="0.25">
      <c r="A141" s="61" t="s">
        <v>15</v>
      </c>
      <c r="B141" s="90">
        <f>B139</f>
        <v>42000</v>
      </c>
      <c r="C141" s="17">
        <f>B141/12</f>
        <v>3500</v>
      </c>
      <c r="D141" s="112">
        <v>1000</v>
      </c>
    </row>
    <row r="142" spans="1:5" ht="15.75" thickBot="1" x14ac:dyDescent="0.3">
      <c r="A142" s="62" t="s">
        <v>68</v>
      </c>
      <c r="B142" s="73">
        <f>B141*0.075269</f>
        <v>3161.2980000000002</v>
      </c>
      <c r="C142" s="19">
        <f>B142/12</f>
        <v>263.44150000000002</v>
      </c>
      <c r="D142" s="113">
        <f>D141*0.075269</f>
        <v>75.269000000000005</v>
      </c>
    </row>
    <row r="143" spans="1:5" x14ac:dyDescent="0.25">
      <c r="A143" s="63" t="s">
        <v>26</v>
      </c>
      <c r="B143" s="69">
        <f>B139+B142</f>
        <v>45161.298000000003</v>
      </c>
      <c r="C143" s="18">
        <f>B143/12</f>
        <v>3763.4415000000004</v>
      </c>
      <c r="D143" s="114">
        <f>D139+D142</f>
        <v>1165.269</v>
      </c>
    </row>
    <row r="144" spans="1:5" ht="15.75" thickBot="1" x14ac:dyDescent="0.3">
      <c r="A144" s="64" t="s">
        <v>59</v>
      </c>
      <c r="B144" s="73"/>
      <c r="C144" s="19"/>
      <c r="D144" s="113"/>
    </row>
    <row r="145" spans="1:5" x14ac:dyDescent="0.25">
      <c r="A145" s="58" t="s">
        <v>63</v>
      </c>
      <c r="B145" s="69">
        <f t="shared" ref="B145:D145" si="8">B143*0.07</f>
        <v>3161.2908600000005</v>
      </c>
      <c r="C145" s="18">
        <f t="shared" ref="C145:C148" si="9">B145/12</f>
        <v>263.44090500000004</v>
      </c>
      <c r="D145" s="114">
        <f t="shared" si="8"/>
        <v>81.568830000000005</v>
      </c>
    </row>
    <row r="146" spans="1:5" x14ac:dyDescent="0.25">
      <c r="A146" s="65" t="s">
        <v>19</v>
      </c>
      <c r="B146" s="71">
        <v>60.15</v>
      </c>
      <c r="C146" s="17">
        <f t="shared" si="9"/>
        <v>5.0125000000000002</v>
      </c>
      <c r="D146" s="112">
        <v>7</v>
      </c>
    </row>
    <row r="147" spans="1:5" ht="15.75" thickBot="1" x14ac:dyDescent="0.3">
      <c r="A147" s="59" t="s">
        <v>64</v>
      </c>
      <c r="B147" s="71">
        <f>B145-B146</f>
        <v>3101.1408600000004</v>
      </c>
      <c r="C147" s="17">
        <f t="shared" si="9"/>
        <v>258.42840500000005</v>
      </c>
      <c r="D147" s="112">
        <f>D145-D146</f>
        <v>74.568830000000005</v>
      </c>
    </row>
    <row r="148" spans="1:5" ht="15.75" thickBot="1" x14ac:dyDescent="0.3">
      <c r="A148" s="66" t="s">
        <v>65</v>
      </c>
      <c r="B148" s="75">
        <f>B143*0.095</f>
        <v>4290.3233100000007</v>
      </c>
      <c r="C148" s="30">
        <f t="shared" si="9"/>
        <v>357.52694250000008</v>
      </c>
      <c r="D148" s="115">
        <f>D143*0.095</f>
        <v>110.70055500000001</v>
      </c>
    </row>
    <row r="149" spans="1:5" x14ac:dyDescent="0.25">
      <c r="A149" s="58" t="s">
        <v>23</v>
      </c>
      <c r="B149" s="89">
        <v>20000</v>
      </c>
      <c r="C149" s="18">
        <f>B149/12</f>
        <v>1666.6666666666667</v>
      </c>
      <c r="D149" s="110">
        <v>100</v>
      </c>
    </row>
    <row r="150" spans="1:5" ht="15.75" thickBot="1" x14ac:dyDescent="0.3">
      <c r="A150" s="134" t="s">
        <v>103</v>
      </c>
      <c r="B150" s="77">
        <f>B149*0.08</f>
        <v>1600</v>
      </c>
      <c r="C150" s="38">
        <f>B150/12</f>
        <v>133.33333333333334</v>
      </c>
      <c r="D150" s="74">
        <f>D149*0.084</f>
        <v>8.4</v>
      </c>
    </row>
    <row r="151" spans="1:5" x14ac:dyDescent="0.25">
      <c r="A151" s="1" t="s">
        <v>24</v>
      </c>
      <c r="B151" s="89">
        <v>1200</v>
      </c>
      <c r="C151" s="130"/>
      <c r="D151" s="131">
        <v>0</v>
      </c>
      <c r="E151" s="129"/>
    </row>
    <row r="152" spans="1:5" ht="15.75" thickBot="1" x14ac:dyDescent="0.3">
      <c r="A152" s="135" t="s">
        <v>103</v>
      </c>
      <c r="B152" s="77">
        <f>B151*0.04</f>
        <v>48</v>
      </c>
      <c r="C152" s="38"/>
      <c r="D152" s="113">
        <f>D151*0.042</f>
        <v>0</v>
      </c>
      <c r="E152" s="129"/>
    </row>
    <row r="157" spans="1:5" ht="15.75" customHeight="1" thickBot="1" x14ac:dyDescent="0.3">
      <c r="A157" s="86" t="s">
        <v>69</v>
      </c>
      <c r="B157" s="165" t="s">
        <v>46</v>
      </c>
      <c r="C157" s="165"/>
      <c r="D157" s="165"/>
    </row>
    <row r="158" spans="1:5" x14ac:dyDescent="0.25">
      <c r="A158" s="58" t="s">
        <v>11</v>
      </c>
      <c r="B158" s="89">
        <v>15000</v>
      </c>
      <c r="C158" s="18">
        <f>B158/12</f>
        <v>1250</v>
      </c>
      <c r="D158" s="108">
        <v>1000</v>
      </c>
    </row>
    <row r="159" spans="1:5" ht="15.75" thickBot="1" x14ac:dyDescent="0.3">
      <c r="A159" s="59" t="s">
        <v>12</v>
      </c>
      <c r="B159" s="90">
        <v>250</v>
      </c>
      <c r="C159" s="17">
        <f>B159/12</f>
        <v>20.833333333333332</v>
      </c>
      <c r="D159" s="109">
        <v>0</v>
      </c>
    </row>
    <row r="160" spans="1:5" ht="15.75" thickBot="1" x14ac:dyDescent="0.3">
      <c r="A160" s="83" t="s">
        <v>26</v>
      </c>
      <c r="B160" s="75">
        <f>B158+B159</f>
        <v>15250</v>
      </c>
      <c r="C160" s="30">
        <f>B160/12</f>
        <v>1270.8333333333333</v>
      </c>
      <c r="D160" s="76">
        <f>D159+D158</f>
        <v>1000</v>
      </c>
    </row>
    <row r="161" spans="1:5" ht="15.75" thickBot="1" x14ac:dyDescent="0.3">
      <c r="A161" s="66" t="s">
        <v>70</v>
      </c>
      <c r="B161" s="75">
        <f>B160*0.165</f>
        <v>2516.25</v>
      </c>
      <c r="C161" s="30">
        <f>B161/12</f>
        <v>209.6875</v>
      </c>
      <c r="D161" s="76">
        <f>D160*0.095</f>
        <v>95</v>
      </c>
    </row>
    <row r="164" spans="1:5" ht="15.75" thickBot="1" x14ac:dyDescent="0.3">
      <c r="A164" s="86" t="s">
        <v>71</v>
      </c>
      <c r="B164" s="165" t="s">
        <v>47</v>
      </c>
      <c r="C164" s="165"/>
      <c r="D164" s="165"/>
    </row>
    <row r="165" spans="1:5" x14ac:dyDescent="0.25">
      <c r="A165" s="58" t="s">
        <v>11</v>
      </c>
      <c r="B165" s="123">
        <v>15000</v>
      </c>
      <c r="C165" s="18">
        <f t="shared" ref="C165:C170" si="10">B165/12</f>
        <v>1250</v>
      </c>
      <c r="D165" s="70">
        <v>1000</v>
      </c>
    </row>
    <row r="166" spans="1:5" ht="15.75" thickBot="1" x14ac:dyDescent="0.3">
      <c r="A166" s="59" t="s">
        <v>12</v>
      </c>
      <c r="B166" s="124">
        <v>250</v>
      </c>
      <c r="C166" s="17">
        <f t="shared" si="10"/>
        <v>20.833333333333332</v>
      </c>
      <c r="D166" s="72">
        <v>0</v>
      </c>
    </row>
    <row r="167" spans="1:5" ht="15.75" thickBot="1" x14ac:dyDescent="0.3">
      <c r="A167" s="83" t="s">
        <v>26</v>
      </c>
      <c r="B167" s="75">
        <f>B165+B166</f>
        <v>15250</v>
      </c>
      <c r="C167" s="30">
        <f t="shared" si="10"/>
        <v>1270.8333333333333</v>
      </c>
      <c r="D167" s="76">
        <f>D166+D165</f>
        <v>1000</v>
      </c>
    </row>
    <row r="168" spans="1:5" ht="15.75" thickBot="1" x14ac:dyDescent="0.3">
      <c r="A168" s="66" t="s">
        <v>70</v>
      </c>
      <c r="B168" s="75">
        <f>B167*0.165</f>
        <v>2516.25</v>
      </c>
      <c r="C168" s="30">
        <f t="shared" si="10"/>
        <v>209.6875</v>
      </c>
      <c r="D168" s="76">
        <f>D167*0.095</f>
        <v>95</v>
      </c>
    </row>
    <row r="169" spans="1:5" x14ac:dyDescent="0.25">
      <c r="A169" s="58" t="s">
        <v>23</v>
      </c>
      <c r="B169" s="123">
        <v>10000</v>
      </c>
      <c r="C169" s="18">
        <f t="shared" si="10"/>
        <v>833.33333333333337</v>
      </c>
      <c r="D169" s="70">
        <v>1000</v>
      </c>
    </row>
    <row r="170" spans="1:5" ht="15.75" thickBot="1" x14ac:dyDescent="0.3">
      <c r="A170" s="134" t="s">
        <v>103</v>
      </c>
      <c r="B170" s="77">
        <f>B169*0.08</f>
        <v>800</v>
      </c>
      <c r="C170" s="38">
        <f t="shared" si="10"/>
        <v>66.666666666666671</v>
      </c>
      <c r="D170" s="74">
        <f>D169*0.084</f>
        <v>84</v>
      </c>
    </row>
    <row r="171" spans="1:5" x14ac:dyDescent="0.25">
      <c r="A171" s="1" t="s">
        <v>24</v>
      </c>
      <c r="B171" s="89">
        <v>1200</v>
      </c>
      <c r="C171" s="132"/>
      <c r="D171" s="128">
        <v>0</v>
      </c>
      <c r="E171" s="129"/>
    </row>
    <row r="172" spans="1:5" ht="15.75" thickBot="1" x14ac:dyDescent="0.3">
      <c r="A172" s="135" t="s">
        <v>103</v>
      </c>
      <c r="B172" s="77">
        <f>B171*0.04</f>
        <v>48</v>
      </c>
      <c r="C172" s="133"/>
      <c r="D172" s="35">
        <f>D171*0.042</f>
        <v>0</v>
      </c>
      <c r="E172" s="129"/>
    </row>
  </sheetData>
  <mergeCells count="27">
    <mergeCell ref="B134:D134"/>
    <mergeCell ref="A135:A136"/>
    <mergeCell ref="B135:D135"/>
    <mergeCell ref="B157:D157"/>
    <mergeCell ref="B164:D164"/>
    <mergeCell ref="B75:D75"/>
    <mergeCell ref="A76:A77"/>
    <mergeCell ref="A114:A115"/>
    <mergeCell ref="B114:D114"/>
    <mergeCell ref="A1:D2"/>
    <mergeCell ref="B113:D113"/>
    <mergeCell ref="B76:D76"/>
    <mergeCell ref="A94:A95"/>
    <mergeCell ref="B94:D94"/>
    <mergeCell ref="B93:D93"/>
    <mergeCell ref="B7:D7"/>
    <mergeCell ref="B21:D21"/>
    <mergeCell ref="A8:A9"/>
    <mergeCell ref="B8:D8"/>
    <mergeCell ref="A22:A23"/>
    <mergeCell ref="B22:D22"/>
    <mergeCell ref="A56:A57"/>
    <mergeCell ref="B56:D56"/>
    <mergeCell ref="A38:A39"/>
    <mergeCell ref="B38:D38"/>
    <mergeCell ref="B37:D37"/>
    <mergeCell ref="B55:D55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0"/>
  <sheetViews>
    <sheetView topLeftCell="A70" workbookViewId="0">
      <selection activeCell="B93" sqref="B93"/>
    </sheetView>
  </sheetViews>
  <sheetFormatPr defaultRowHeight="15" x14ac:dyDescent="0.25"/>
  <cols>
    <col min="1" max="1" width="50.85546875" customWidth="1"/>
    <col min="2" max="4" width="13.5703125" customWidth="1"/>
  </cols>
  <sheetData>
    <row r="1" spans="1:4" x14ac:dyDescent="0.25">
      <c r="A1" s="169" t="s">
        <v>55</v>
      </c>
      <c r="B1" s="170"/>
      <c r="C1" s="170"/>
      <c r="D1" s="171"/>
    </row>
    <row r="2" spans="1:4" x14ac:dyDescent="0.25">
      <c r="A2" s="172"/>
      <c r="B2" s="173"/>
      <c r="C2" s="173"/>
      <c r="D2" s="174"/>
    </row>
    <row r="5" spans="1:4" x14ac:dyDescent="0.25">
      <c r="A5" t="s">
        <v>56</v>
      </c>
    </row>
    <row r="6" spans="1:4" ht="15.75" thickBot="1" x14ac:dyDescent="0.3">
      <c r="A6" t="s">
        <v>58</v>
      </c>
      <c r="B6" s="158" t="s">
        <v>49</v>
      </c>
      <c r="C6" s="158"/>
      <c r="D6" s="158"/>
    </row>
    <row r="7" spans="1:4" x14ac:dyDescent="0.25">
      <c r="A7" s="146" t="s">
        <v>5</v>
      </c>
      <c r="B7" s="167" t="s">
        <v>7</v>
      </c>
      <c r="C7" s="167"/>
      <c r="D7" s="168"/>
    </row>
    <row r="8" spans="1:4" ht="26.25" thickBot="1" x14ac:dyDescent="0.3">
      <c r="A8" s="147"/>
      <c r="B8" s="39" t="s">
        <v>8</v>
      </c>
      <c r="C8" s="39" t="s">
        <v>9</v>
      </c>
      <c r="D8" s="40" t="s">
        <v>10</v>
      </c>
    </row>
    <row r="9" spans="1:4" x14ac:dyDescent="0.25">
      <c r="A9" s="58" t="s">
        <v>11</v>
      </c>
      <c r="B9" s="118">
        <v>40000</v>
      </c>
      <c r="C9" s="41">
        <f>B9/12</f>
        <v>3333.3333333333335</v>
      </c>
      <c r="D9" s="108">
        <v>1000</v>
      </c>
    </row>
    <row r="10" spans="1:4" x14ac:dyDescent="0.25">
      <c r="A10" s="59" t="s">
        <v>12</v>
      </c>
      <c r="B10" s="119">
        <v>1100</v>
      </c>
      <c r="C10" s="43">
        <f>B10/12</f>
        <v>91.666666666666671</v>
      </c>
      <c r="D10" s="109">
        <v>90</v>
      </c>
    </row>
    <row r="11" spans="1:4" ht="15.75" thickBot="1" x14ac:dyDescent="0.3">
      <c r="A11" s="59" t="s">
        <v>13</v>
      </c>
      <c r="B11" s="43">
        <f>B10+B9</f>
        <v>41100</v>
      </c>
      <c r="C11" s="43">
        <f>B11/12</f>
        <v>3425</v>
      </c>
      <c r="D11" s="44">
        <f>D10+D9</f>
        <v>1090</v>
      </c>
    </row>
    <row r="12" spans="1:4" x14ac:dyDescent="0.25">
      <c r="A12" s="63" t="s">
        <v>26</v>
      </c>
      <c r="B12" s="41">
        <f>B9+B10</f>
        <v>41100</v>
      </c>
      <c r="C12" s="41">
        <f>B12/12</f>
        <v>3425</v>
      </c>
      <c r="D12" s="42">
        <f>D9+D10</f>
        <v>1090</v>
      </c>
    </row>
    <row r="13" spans="1:4" ht="15.75" thickBot="1" x14ac:dyDescent="0.3">
      <c r="A13" s="64" t="s">
        <v>59</v>
      </c>
      <c r="B13" s="45"/>
      <c r="C13" s="45"/>
      <c r="D13" s="46"/>
    </row>
    <row r="14" spans="1:4" ht="15.75" thickBot="1" x14ac:dyDescent="0.3">
      <c r="A14" s="58" t="s">
        <v>60</v>
      </c>
      <c r="B14" s="79">
        <f t="shared" ref="B14:D14" si="0">B12*0.07</f>
        <v>2877.0000000000005</v>
      </c>
      <c r="C14" s="41">
        <f>B14/12</f>
        <v>239.75000000000003</v>
      </c>
      <c r="D14" s="42">
        <f t="shared" si="0"/>
        <v>76.300000000000011</v>
      </c>
    </row>
    <row r="15" spans="1:4" ht="15.75" thickBot="1" x14ac:dyDescent="0.3">
      <c r="A15" s="66" t="s">
        <v>72</v>
      </c>
      <c r="B15" s="47">
        <f>B12*0.0855</f>
        <v>3514.05</v>
      </c>
      <c r="C15" s="47">
        <f>B15/12</f>
        <v>292.83750000000003</v>
      </c>
      <c r="D15" s="48">
        <f>D12*0.0855</f>
        <v>93.195000000000007</v>
      </c>
    </row>
    <row r="19" spans="1:5" x14ac:dyDescent="0.25">
      <c r="A19" t="s">
        <v>56</v>
      </c>
    </row>
    <row r="20" spans="1:5" ht="15.75" thickBot="1" x14ac:dyDescent="0.3">
      <c r="A20" t="s">
        <v>66</v>
      </c>
      <c r="B20" s="158" t="s">
        <v>50</v>
      </c>
      <c r="C20" s="158"/>
      <c r="D20" s="158"/>
    </row>
    <row r="21" spans="1:5" x14ac:dyDescent="0.25">
      <c r="A21" s="146" t="s">
        <v>5</v>
      </c>
      <c r="B21" s="167" t="s">
        <v>7</v>
      </c>
      <c r="C21" s="167"/>
      <c r="D21" s="168"/>
    </row>
    <row r="22" spans="1:5" ht="26.25" thickBot="1" x14ac:dyDescent="0.3">
      <c r="A22" s="147"/>
      <c r="B22" s="39" t="s">
        <v>8</v>
      </c>
      <c r="C22" s="39" t="s">
        <v>9</v>
      </c>
      <c r="D22" s="40" t="s">
        <v>10</v>
      </c>
    </row>
    <row r="23" spans="1:5" x14ac:dyDescent="0.25">
      <c r="A23" s="58" t="s">
        <v>11</v>
      </c>
      <c r="B23" s="118">
        <v>40000</v>
      </c>
      <c r="C23" s="41">
        <f>B23/12</f>
        <v>3333.3333333333335</v>
      </c>
      <c r="D23" s="108">
        <v>10000</v>
      </c>
    </row>
    <row r="24" spans="1:5" x14ac:dyDescent="0.25">
      <c r="A24" s="59" t="s">
        <v>12</v>
      </c>
      <c r="B24" s="119">
        <v>1100</v>
      </c>
      <c r="C24" s="43">
        <f>B24/12</f>
        <v>91.666666666666671</v>
      </c>
      <c r="D24" s="109">
        <v>98</v>
      </c>
    </row>
    <row r="25" spans="1:5" ht="15.75" thickBot="1" x14ac:dyDescent="0.3">
      <c r="A25" s="59" t="s">
        <v>13</v>
      </c>
      <c r="B25" s="43">
        <f>B24+B23</f>
        <v>41100</v>
      </c>
      <c r="C25" s="43">
        <f>B25/12</f>
        <v>3425</v>
      </c>
      <c r="D25" s="44">
        <f>D24+D23</f>
        <v>10098</v>
      </c>
    </row>
    <row r="26" spans="1:5" x14ac:dyDescent="0.25">
      <c r="A26" s="63" t="s">
        <v>26</v>
      </c>
      <c r="B26" s="41">
        <f>B23+B24</f>
        <v>41100</v>
      </c>
      <c r="C26" s="41">
        <f>B26/12</f>
        <v>3425</v>
      </c>
      <c r="D26" s="42">
        <f>D23+D24</f>
        <v>10098</v>
      </c>
    </row>
    <row r="27" spans="1:5" ht="15.75" thickBot="1" x14ac:dyDescent="0.3">
      <c r="A27" s="64" t="s">
        <v>59</v>
      </c>
      <c r="B27" s="45"/>
      <c r="C27" s="45"/>
      <c r="D27" s="46"/>
    </row>
    <row r="28" spans="1:5" ht="15.75" thickBot="1" x14ac:dyDescent="0.3">
      <c r="A28" s="58" t="s">
        <v>60</v>
      </c>
      <c r="B28" s="79">
        <f t="shared" ref="B28:D28" si="1">B26*0.07</f>
        <v>2877.0000000000005</v>
      </c>
      <c r="C28" s="41">
        <f>B28/12</f>
        <v>239.75000000000003</v>
      </c>
      <c r="D28" s="42">
        <f t="shared" si="1"/>
        <v>706.86</v>
      </c>
    </row>
    <row r="29" spans="1:5" ht="15.75" thickBot="1" x14ac:dyDescent="0.3">
      <c r="A29" s="66" t="s">
        <v>72</v>
      </c>
      <c r="B29" s="47">
        <f>B26*0.0855</f>
        <v>3514.05</v>
      </c>
      <c r="C29" s="47">
        <f>B29/12</f>
        <v>292.83750000000003</v>
      </c>
      <c r="D29" s="48">
        <f>D26*0.0855</f>
        <v>863.37900000000002</v>
      </c>
    </row>
    <row r="30" spans="1:5" x14ac:dyDescent="0.25">
      <c r="A30" s="58" t="s">
        <v>23</v>
      </c>
      <c r="B30" s="120">
        <v>20000</v>
      </c>
      <c r="C30" s="41">
        <f>C26*0.095</f>
        <v>325.375</v>
      </c>
      <c r="D30" s="108">
        <v>1000</v>
      </c>
    </row>
    <row r="31" spans="1:5" ht="15.75" thickBot="1" x14ac:dyDescent="0.3">
      <c r="A31" s="134" t="s">
        <v>103</v>
      </c>
      <c r="B31" s="50">
        <f>B30*0.08</f>
        <v>1600</v>
      </c>
      <c r="C31" s="50">
        <f>B31/12</f>
        <v>133.33333333333334</v>
      </c>
      <c r="D31" s="46">
        <f>D30*0.084</f>
        <v>84</v>
      </c>
    </row>
    <row r="32" spans="1:5" x14ac:dyDescent="0.25">
      <c r="A32" s="1" t="s">
        <v>24</v>
      </c>
      <c r="B32" s="89">
        <v>1000</v>
      </c>
      <c r="C32" s="132"/>
      <c r="D32" s="128">
        <v>0</v>
      </c>
      <c r="E32" s="129"/>
    </row>
    <row r="33" spans="1:5" ht="15.75" thickBot="1" x14ac:dyDescent="0.3">
      <c r="A33" s="135" t="s">
        <v>103</v>
      </c>
      <c r="B33" s="77">
        <f>B32*0.04</f>
        <v>40</v>
      </c>
      <c r="C33" s="133"/>
      <c r="D33" s="35">
        <f>D32*0.042</f>
        <v>0</v>
      </c>
      <c r="E33" s="129"/>
    </row>
    <row r="37" spans="1:5" x14ac:dyDescent="0.25">
      <c r="A37" t="s">
        <v>40</v>
      </c>
    </row>
    <row r="38" spans="1:5" ht="15.75" thickBot="1" x14ac:dyDescent="0.3">
      <c r="A38" t="s">
        <v>58</v>
      </c>
      <c r="B38" s="158" t="s">
        <v>51</v>
      </c>
      <c r="C38" s="158"/>
      <c r="D38" s="158"/>
    </row>
    <row r="39" spans="1:5" x14ac:dyDescent="0.25">
      <c r="A39" s="146" t="s">
        <v>5</v>
      </c>
      <c r="B39" s="167" t="s">
        <v>7</v>
      </c>
      <c r="C39" s="167"/>
      <c r="D39" s="168"/>
    </row>
    <row r="40" spans="1:5" ht="26.25" thickBot="1" x14ac:dyDescent="0.3">
      <c r="A40" s="147"/>
      <c r="B40" s="39" t="s">
        <v>8</v>
      </c>
      <c r="C40" s="39" t="s">
        <v>9</v>
      </c>
      <c r="D40" s="40" t="s">
        <v>10</v>
      </c>
    </row>
    <row r="41" spans="1:5" x14ac:dyDescent="0.25">
      <c r="A41" s="58" t="s">
        <v>11</v>
      </c>
      <c r="B41" s="118">
        <v>40000</v>
      </c>
      <c r="C41" s="41">
        <f>B41/12</f>
        <v>3333.3333333333335</v>
      </c>
      <c r="D41" s="108">
        <v>1000</v>
      </c>
    </row>
    <row r="42" spans="1:5" x14ac:dyDescent="0.25">
      <c r="A42" s="59" t="s">
        <v>12</v>
      </c>
      <c r="B42" s="119">
        <v>1000</v>
      </c>
      <c r="C42" s="43">
        <f>B42/12</f>
        <v>83.333333333333329</v>
      </c>
      <c r="D42" s="109">
        <v>0</v>
      </c>
    </row>
    <row r="43" spans="1:5" x14ac:dyDescent="0.25">
      <c r="A43" s="59" t="s">
        <v>13</v>
      </c>
      <c r="B43" s="43">
        <f>B42+B41</f>
        <v>41000</v>
      </c>
      <c r="C43" s="43">
        <f>B43/12</f>
        <v>3416.6666666666665</v>
      </c>
      <c r="D43" s="44">
        <f>D42+D41</f>
        <v>1000</v>
      </c>
    </row>
    <row r="44" spans="1:5" x14ac:dyDescent="0.25">
      <c r="A44" s="60" t="s">
        <v>67</v>
      </c>
      <c r="B44" s="43"/>
      <c r="C44" s="43"/>
      <c r="D44" s="44"/>
    </row>
    <row r="45" spans="1:5" ht="24" x14ac:dyDescent="0.25">
      <c r="A45" s="61" t="s">
        <v>15</v>
      </c>
      <c r="B45" s="119">
        <v>41000</v>
      </c>
      <c r="C45" s="43">
        <f>B45/12</f>
        <v>3416.6666666666665</v>
      </c>
      <c r="D45" s="109">
        <v>1000</v>
      </c>
    </row>
    <row r="46" spans="1:5" ht="15.75" thickBot="1" x14ac:dyDescent="0.3">
      <c r="A46" s="62" t="s">
        <v>68</v>
      </c>
      <c r="B46" s="45">
        <f>B45*0.075269</f>
        <v>3086.029</v>
      </c>
      <c r="C46" s="45">
        <f>B46/12</f>
        <v>257.16908333333333</v>
      </c>
      <c r="D46" s="46">
        <f>D43*0.075269</f>
        <v>75.269000000000005</v>
      </c>
    </row>
    <row r="47" spans="1:5" x14ac:dyDescent="0.25">
      <c r="A47" s="63" t="s">
        <v>26</v>
      </c>
      <c r="B47" s="41">
        <f>B43+B46</f>
        <v>44086.029000000002</v>
      </c>
      <c r="C47" s="41">
        <f>B47/12</f>
        <v>3673.8357500000002</v>
      </c>
      <c r="D47" s="42">
        <f>D43+D46</f>
        <v>1075.269</v>
      </c>
    </row>
    <row r="48" spans="1:5" ht="15.75" thickBot="1" x14ac:dyDescent="0.3">
      <c r="A48" s="64" t="s">
        <v>59</v>
      </c>
      <c r="B48" s="45"/>
      <c r="C48" s="45"/>
      <c r="D48" s="46"/>
    </row>
    <row r="49" spans="1:4" ht="15.75" thickBot="1" x14ac:dyDescent="0.3">
      <c r="A49" s="58" t="s">
        <v>60</v>
      </c>
      <c r="B49" s="79">
        <f t="shared" ref="B49:D49" si="2">B47*0.07</f>
        <v>3086.0220300000005</v>
      </c>
      <c r="C49" s="41">
        <f>B49/12</f>
        <v>257.16850250000005</v>
      </c>
      <c r="D49" s="42">
        <f t="shared" si="2"/>
        <v>75.268830000000008</v>
      </c>
    </row>
    <row r="50" spans="1:4" ht="15.75" thickBot="1" x14ac:dyDescent="0.3">
      <c r="A50" s="66" t="s">
        <v>72</v>
      </c>
      <c r="B50" s="47">
        <f>B47*0.0855</f>
        <v>3769.3554795000005</v>
      </c>
      <c r="C50" s="47">
        <f>B50/12</f>
        <v>314.11295662500004</v>
      </c>
      <c r="D50" s="48">
        <f>D47*0.0855</f>
        <v>91.935499500000006</v>
      </c>
    </row>
    <row r="54" spans="1:4" x14ac:dyDescent="0.25">
      <c r="A54" t="s">
        <v>40</v>
      </c>
    </row>
    <row r="55" spans="1:4" ht="15.75" thickBot="1" x14ac:dyDescent="0.3">
      <c r="A55" t="s">
        <v>66</v>
      </c>
      <c r="B55" s="158" t="s">
        <v>52</v>
      </c>
      <c r="C55" s="158"/>
      <c r="D55" s="158"/>
    </row>
    <row r="56" spans="1:4" x14ac:dyDescent="0.25">
      <c r="A56" s="146" t="s">
        <v>5</v>
      </c>
      <c r="B56" s="167" t="s">
        <v>7</v>
      </c>
      <c r="C56" s="167"/>
      <c r="D56" s="168"/>
    </row>
    <row r="57" spans="1:4" ht="26.25" thickBot="1" x14ac:dyDescent="0.3">
      <c r="A57" s="147"/>
      <c r="B57" s="39" t="s">
        <v>8</v>
      </c>
      <c r="C57" s="39" t="s">
        <v>9</v>
      </c>
      <c r="D57" s="40" t="s">
        <v>10</v>
      </c>
    </row>
    <row r="58" spans="1:4" x14ac:dyDescent="0.25">
      <c r="A58" s="58" t="s">
        <v>11</v>
      </c>
      <c r="B58" s="118">
        <v>40000</v>
      </c>
      <c r="C58" s="41">
        <f>B58/12</f>
        <v>3333.3333333333335</v>
      </c>
      <c r="D58" s="108">
        <v>1000</v>
      </c>
    </row>
    <row r="59" spans="1:4" x14ac:dyDescent="0.25">
      <c r="A59" s="59" t="s">
        <v>12</v>
      </c>
      <c r="B59" s="119">
        <v>1000</v>
      </c>
      <c r="C59" s="43">
        <f>B59/12</f>
        <v>83.333333333333329</v>
      </c>
      <c r="D59" s="109">
        <v>0</v>
      </c>
    </row>
    <row r="60" spans="1:4" x14ac:dyDescent="0.25">
      <c r="A60" s="59" t="s">
        <v>13</v>
      </c>
      <c r="B60" s="43">
        <f>B59+B58</f>
        <v>41000</v>
      </c>
      <c r="C60" s="43">
        <f>B60/12</f>
        <v>3416.6666666666665</v>
      </c>
      <c r="D60" s="44">
        <f>D59+D58</f>
        <v>1000</v>
      </c>
    </row>
    <row r="61" spans="1:4" x14ac:dyDescent="0.25">
      <c r="A61" s="60" t="s">
        <v>67</v>
      </c>
      <c r="B61" s="43"/>
      <c r="C61" s="43"/>
      <c r="D61" s="44"/>
    </row>
    <row r="62" spans="1:4" ht="24" x14ac:dyDescent="0.25">
      <c r="A62" s="61" t="s">
        <v>15</v>
      </c>
      <c r="B62" s="119">
        <v>20000</v>
      </c>
      <c r="C62" s="43">
        <f>B62/12</f>
        <v>1666.6666666666667</v>
      </c>
      <c r="D62" s="109">
        <v>1000</v>
      </c>
    </row>
    <row r="63" spans="1:4" ht="15.75" thickBot="1" x14ac:dyDescent="0.3">
      <c r="A63" s="62" t="s">
        <v>68</v>
      </c>
      <c r="B63" s="45">
        <f>B62*0.075269</f>
        <v>1505.38</v>
      </c>
      <c r="C63" s="45">
        <f>B63/12</f>
        <v>125.44833333333334</v>
      </c>
      <c r="D63" s="46">
        <f>D60*0.075269</f>
        <v>75.269000000000005</v>
      </c>
    </row>
    <row r="64" spans="1:4" x14ac:dyDescent="0.25">
      <c r="A64" s="63" t="s">
        <v>26</v>
      </c>
      <c r="B64" s="41">
        <f>B60+B63</f>
        <v>42505.38</v>
      </c>
      <c r="C64" s="41">
        <f>B64/12</f>
        <v>3542.1149999999998</v>
      </c>
      <c r="D64" s="42">
        <f>D60+D63</f>
        <v>1075.269</v>
      </c>
    </row>
    <row r="65" spans="1:7" ht="15.75" thickBot="1" x14ac:dyDescent="0.3">
      <c r="A65" s="64" t="s">
        <v>59</v>
      </c>
      <c r="B65" s="45"/>
      <c r="C65" s="45"/>
      <c r="D65" s="46"/>
    </row>
    <row r="66" spans="1:7" ht="15.75" thickBot="1" x14ac:dyDescent="0.3">
      <c r="A66" s="58" t="s">
        <v>60</v>
      </c>
      <c r="B66" s="79">
        <f t="shared" ref="B66:D66" si="3">B64*0.07</f>
        <v>2975.3766000000001</v>
      </c>
      <c r="C66" s="41">
        <f>B66/12</f>
        <v>247.94804999999999</v>
      </c>
      <c r="D66" s="42">
        <f t="shared" si="3"/>
        <v>75.268830000000008</v>
      </c>
    </row>
    <row r="67" spans="1:7" ht="15.75" thickBot="1" x14ac:dyDescent="0.3">
      <c r="A67" s="66" t="s">
        <v>72</v>
      </c>
      <c r="B67" s="47">
        <f>B64*0.0855</f>
        <v>3634.2099899999998</v>
      </c>
      <c r="C67" s="47">
        <f>B67/12</f>
        <v>302.85083249999997</v>
      </c>
      <c r="D67" s="48">
        <f>D64*0.0855</f>
        <v>91.935499500000006</v>
      </c>
    </row>
    <row r="68" spans="1:7" x14ac:dyDescent="0.25">
      <c r="A68" s="58" t="s">
        <v>23</v>
      </c>
      <c r="B68" s="120">
        <v>20000</v>
      </c>
      <c r="C68" s="41">
        <f>B68/12</f>
        <v>1666.6666666666667</v>
      </c>
      <c r="D68" s="108">
        <v>1000</v>
      </c>
    </row>
    <row r="69" spans="1:7" ht="15.75" thickBot="1" x14ac:dyDescent="0.3">
      <c r="A69" s="134" t="s">
        <v>103</v>
      </c>
      <c r="B69" s="50">
        <f>B68*0.08</f>
        <v>1600</v>
      </c>
      <c r="C69" s="50">
        <f>B69/12</f>
        <v>133.33333333333334</v>
      </c>
      <c r="D69" s="46">
        <f>D68*0.084</f>
        <v>84</v>
      </c>
    </row>
    <row r="70" spans="1:7" x14ac:dyDescent="0.25">
      <c r="A70" s="1" t="s">
        <v>24</v>
      </c>
      <c r="B70" s="89">
        <v>1000</v>
      </c>
      <c r="C70" s="132"/>
      <c r="D70" s="128">
        <v>0</v>
      </c>
      <c r="E70" s="129"/>
    </row>
    <row r="71" spans="1:7" ht="15.75" thickBot="1" x14ac:dyDescent="0.3">
      <c r="A71" s="135" t="s">
        <v>103</v>
      </c>
      <c r="B71" s="77">
        <f>B70*0.04</f>
        <v>40</v>
      </c>
      <c r="C71" s="133"/>
      <c r="D71" s="35">
        <f>D70*0.04</f>
        <v>0</v>
      </c>
      <c r="E71" s="129"/>
    </row>
    <row r="75" spans="1:7" ht="15.75" customHeight="1" thickBot="1" x14ac:dyDescent="0.3">
      <c r="A75" s="87" t="s">
        <v>73</v>
      </c>
      <c r="B75" s="166" t="s">
        <v>53</v>
      </c>
      <c r="C75" s="166"/>
      <c r="D75" s="166"/>
      <c r="E75" s="1"/>
      <c r="F75" s="1"/>
      <c r="G75" s="1"/>
    </row>
    <row r="76" spans="1:7" x14ac:dyDescent="0.25">
      <c r="A76" s="58" t="s">
        <v>11</v>
      </c>
      <c r="B76" s="118">
        <v>15000</v>
      </c>
      <c r="C76" s="41">
        <f>B76/12</f>
        <v>1250</v>
      </c>
      <c r="D76" s="108">
        <v>1000</v>
      </c>
    </row>
    <row r="77" spans="1:7" ht="15.75" thickBot="1" x14ac:dyDescent="0.3">
      <c r="A77" s="59" t="s">
        <v>12</v>
      </c>
      <c r="B77" s="119">
        <v>250</v>
      </c>
      <c r="C77" s="43">
        <f>B77/12</f>
        <v>20.833333333333332</v>
      </c>
      <c r="D77" s="109">
        <v>0</v>
      </c>
    </row>
    <row r="78" spans="1:7" ht="15.75" thickBot="1" x14ac:dyDescent="0.3">
      <c r="A78" s="83" t="s">
        <v>26</v>
      </c>
      <c r="B78" s="47">
        <f>B77+B76</f>
        <v>15250</v>
      </c>
      <c r="C78" s="47">
        <f>B78/12</f>
        <v>1270.8333333333333</v>
      </c>
      <c r="D78" s="48">
        <f>D77+D76</f>
        <v>1000</v>
      </c>
    </row>
    <row r="79" spans="1:7" ht="15.75" thickBot="1" x14ac:dyDescent="0.3">
      <c r="A79" s="66" t="s">
        <v>104</v>
      </c>
      <c r="B79" s="47">
        <f>B78*0.1555</f>
        <v>2371.375</v>
      </c>
      <c r="C79" s="47">
        <f>B79/12</f>
        <v>197.61458333333334</v>
      </c>
      <c r="D79" s="48">
        <f>D78*0.1555</f>
        <v>155.5</v>
      </c>
    </row>
    <row r="82" spans="1:5" ht="15.75" thickBot="1" x14ac:dyDescent="0.3">
      <c r="A82" s="87" t="s">
        <v>74</v>
      </c>
      <c r="B82" s="166" t="s">
        <v>54</v>
      </c>
      <c r="C82" s="166"/>
      <c r="D82" s="166"/>
    </row>
    <row r="83" spans="1:5" x14ac:dyDescent="0.25">
      <c r="A83" s="58" t="s">
        <v>11</v>
      </c>
      <c r="B83" s="118">
        <v>15000</v>
      </c>
      <c r="C83" s="41">
        <f t="shared" ref="C83:C88" si="4">B83/12</f>
        <v>1250</v>
      </c>
      <c r="D83" s="108">
        <v>1000</v>
      </c>
    </row>
    <row r="84" spans="1:5" ht="15.75" thickBot="1" x14ac:dyDescent="0.3">
      <c r="A84" s="59" t="s">
        <v>12</v>
      </c>
      <c r="B84" s="119">
        <v>0</v>
      </c>
      <c r="C84" s="43">
        <f t="shared" si="4"/>
        <v>0</v>
      </c>
      <c r="D84" s="109">
        <v>100</v>
      </c>
    </row>
    <row r="85" spans="1:5" ht="15.75" thickBot="1" x14ac:dyDescent="0.3">
      <c r="A85" s="83" t="s">
        <v>26</v>
      </c>
      <c r="B85" s="47">
        <f>B84+B83</f>
        <v>15000</v>
      </c>
      <c r="C85" s="47">
        <f t="shared" si="4"/>
        <v>1250</v>
      </c>
      <c r="D85" s="48">
        <f>D84+D83</f>
        <v>1100</v>
      </c>
    </row>
    <row r="86" spans="1:5" ht="15.75" thickBot="1" x14ac:dyDescent="0.3">
      <c r="A86" s="66" t="s">
        <v>104</v>
      </c>
      <c r="B86" s="47">
        <f>B85*0.1555</f>
        <v>2332.5</v>
      </c>
      <c r="C86" s="47">
        <f t="shared" si="4"/>
        <v>194.375</v>
      </c>
      <c r="D86" s="48">
        <f>D85*0.1555</f>
        <v>171.05</v>
      </c>
    </row>
    <row r="87" spans="1:5" x14ac:dyDescent="0.25">
      <c r="A87" s="58" t="s">
        <v>23</v>
      </c>
      <c r="B87" s="120">
        <v>25</v>
      </c>
      <c r="C87" s="41">
        <f t="shared" si="4"/>
        <v>2.0833333333333335</v>
      </c>
      <c r="D87" s="108">
        <v>1100</v>
      </c>
    </row>
    <row r="88" spans="1:5" ht="15.75" thickBot="1" x14ac:dyDescent="0.3">
      <c r="A88" s="134" t="s">
        <v>103</v>
      </c>
      <c r="B88" s="50">
        <f>B87*0.08</f>
        <v>2</v>
      </c>
      <c r="C88" s="50">
        <f t="shared" si="4"/>
        <v>0.16666666666666666</v>
      </c>
      <c r="D88" s="46">
        <f>D87*0.084</f>
        <v>92.4</v>
      </c>
    </row>
    <row r="89" spans="1:5" x14ac:dyDescent="0.25">
      <c r="A89" s="1" t="s">
        <v>24</v>
      </c>
      <c r="B89" s="89">
        <v>1000</v>
      </c>
      <c r="C89" s="132"/>
      <c r="D89" s="128">
        <v>0</v>
      </c>
      <c r="E89" s="129"/>
    </row>
    <row r="90" spans="1:5" ht="15.75" thickBot="1" x14ac:dyDescent="0.3">
      <c r="A90" s="135" t="s">
        <v>103</v>
      </c>
      <c r="B90" s="77">
        <f>B89*0.04</f>
        <v>40</v>
      </c>
      <c r="C90" s="133"/>
      <c r="D90" s="35">
        <f>D89*0.04</f>
        <v>0</v>
      </c>
      <c r="E90" s="129"/>
    </row>
  </sheetData>
  <mergeCells count="15">
    <mergeCell ref="B82:D82"/>
    <mergeCell ref="A21:A22"/>
    <mergeCell ref="B21:D21"/>
    <mergeCell ref="B75:D75"/>
    <mergeCell ref="A1:D2"/>
    <mergeCell ref="A7:A8"/>
    <mergeCell ref="B7:D7"/>
    <mergeCell ref="B6:D6"/>
    <mergeCell ref="B20:D20"/>
    <mergeCell ref="A39:A40"/>
    <mergeCell ref="B39:D39"/>
    <mergeCell ref="B38:D38"/>
    <mergeCell ref="A56:A57"/>
    <mergeCell ref="B56:D56"/>
    <mergeCell ref="B55:D55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"/>
  <sheetViews>
    <sheetView topLeftCell="A59" workbookViewId="0">
      <selection activeCell="E79" sqref="E79"/>
    </sheetView>
  </sheetViews>
  <sheetFormatPr defaultRowHeight="15" x14ac:dyDescent="0.25"/>
  <cols>
    <col min="1" max="1" width="38.42578125" customWidth="1"/>
    <col min="2" max="2" width="14.42578125" style="3" customWidth="1"/>
    <col min="3" max="6" width="13.5703125" style="3" customWidth="1"/>
    <col min="7" max="7" width="13.5703125" customWidth="1"/>
    <col min="12" max="12" width="37.5703125" bestFit="1" customWidth="1"/>
  </cols>
  <sheetData>
    <row r="1" spans="1:7" x14ac:dyDescent="0.25">
      <c r="A1" t="s">
        <v>75</v>
      </c>
    </row>
    <row r="4" spans="1:7" ht="25.5" customHeight="1" x14ac:dyDescent="0.25">
      <c r="A4" s="178" t="s">
        <v>76</v>
      </c>
      <c r="B4" s="178"/>
      <c r="C4" s="178"/>
      <c r="D4" s="178"/>
      <c r="E4" s="178"/>
      <c r="F4" s="178"/>
      <c r="G4" s="178"/>
    </row>
    <row r="5" spans="1:7" ht="15" customHeight="1" x14ac:dyDescent="0.25">
      <c r="A5" s="179" t="s">
        <v>77</v>
      </c>
      <c r="B5" s="179"/>
      <c r="C5" s="179"/>
      <c r="D5" s="179"/>
      <c r="E5" s="179"/>
      <c r="F5" s="179"/>
      <c r="G5" s="179"/>
    </row>
    <row r="6" spans="1:7" ht="15" customHeight="1" thickBot="1" x14ac:dyDescent="0.3">
      <c r="A6" s="180" t="s">
        <v>5</v>
      </c>
      <c r="B6" s="180"/>
      <c r="C6" s="180"/>
      <c r="D6" s="180"/>
      <c r="E6" s="180"/>
      <c r="F6" s="180"/>
      <c r="G6" s="180"/>
    </row>
    <row r="7" spans="1:7" ht="15" customHeight="1" x14ac:dyDescent="0.25">
      <c r="A7" s="136"/>
      <c r="B7" s="181" t="s">
        <v>6</v>
      </c>
      <c r="C7" s="182"/>
      <c r="D7" s="183"/>
      <c r="E7" s="181" t="s">
        <v>7</v>
      </c>
      <c r="F7" s="182"/>
      <c r="G7" s="183"/>
    </row>
    <row r="8" spans="1:7" ht="25.5" x14ac:dyDescent="0.25">
      <c r="B8" s="4" t="s">
        <v>8</v>
      </c>
      <c r="C8" s="5" t="s">
        <v>9</v>
      </c>
      <c r="D8" s="12" t="s">
        <v>10</v>
      </c>
      <c r="E8" s="4" t="s">
        <v>8</v>
      </c>
      <c r="F8" s="5" t="s">
        <v>9</v>
      </c>
      <c r="G8" s="12" t="s">
        <v>10</v>
      </c>
    </row>
    <row r="9" spans="1:7" ht="15" customHeight="1" x14ac:dyDescent="0.25">
      <c r="A9" s="1" t="s">
        <v>11</v>
      </c>
      <c r="B9" s="6">
        <v>30000</v>
      </c>
      <c r="C9" s="7">
        <f>B9/12</f>
        <v>2500</v>
      </c>
      <c r="D9" s="14">
        <v>1000</v>
      </c>
      <c r="E9" s="6">
        <v>30000</v>
      </c>
      <c r="F9" s="7">
        <f>E9/12</f>
        <v>2500</v>
      </c>
      <c r="G9" s="14">
        <v>1000</v>
      </c>
    </row>
    <row r="10" spans="1:7" ht="15" customHeight="1" x14ac:dyDescent="0.25">
      <c r="A10" s="1" t="s">
        <v>12</v>
      </c>
      <c r="B10" s="6">
        <v>1100</v>
      </c>
      <c r="C10" s="7">
        <f>B10/12</f>
        <v>91.666666666666671</v>
      </c>
      <c r="D10" s="14">
        <v>0</v>
      </c>
      <c r="E10" s="6">
        <v>1100</v>
      </c>
      <c r="F10" s="7">
        <f>E10/12</f>
        <v>91.666666666666671</v>
      </c>
      <c r="G10" s="14">
        <v>100</v>
      </c>
    </row>
    <row r="11" spans="1:7" ht="15" customHeight="1" x14ac:dyDescent="0.25">
      <c r="A11" s="1" t="s">
        <v>78</v>
      </c>
      <c r="B11" s="6">
        <v>1100</v>
      </c>
      <c r="C11" s="7">
        <f>B11/12</f>
        <v>91.666666666666671</v>
      </c>
      <c r="D11" s="14">
        <v>0</v>
      </c>
      <c r="E11" s="6">
        <v>1100</v>
      </c>
      <c r="F11" s="7">
        <f>E11/12</f>
        <v>91.666666666666671</v>
      </c>
      <c r="G11" s="14"/>
    </row>
    <row r="12" spans="1:7" ht="15" customHeight="1" x14ac:dyDescent="0.25">
      <c r="A12" s="1" t="s">
        <v>79</v>
      </c>
      <c r="B12" s="6">
        <f>B18</f>
        <v>2177</v>
      </c>
      <c r="C12" s="7">
        <f>B12/12</f>
        <v>181.41666666666666</v>
      </c>
      <c r="D12" s="14">
        <v>0</v>
      </c>
      <c r="E12" s="6">
        <f>E18</f>
        <v>2177</v>
      </c>
      <c r="F12" s="7">
        <f>E12/12</f>
        <v>181.41666666666666</v>
      </c>
      <c r="G12" s="14"/>
    </row>
    <row r="13" spans="1:7" ht="15" customHeight="1" x14ac:dyDescent="0.25">
      <c r="A13" s="1" t="s">
        <v>80</v>
      </c>
      <c r="B13" s="6"/>
      <c r="C13" s="7"/>
      <c r="D13" s="14"/>
      <c r="E13" s="6"/>
      <c r="F13" s="7"/>
      <c r="G13" s="14"/>
    </row>
    <row r="14" spans="1:7" ht="15" customHeight="1" x14ac:dyDescent="0.25">
      <c r="A14" s="1" t="s">
        <v>81</v>
      </c>
      <c r="B14" s="6">
        <f>B9+B10+B11-B12</f>
        <v>30023</v>
      </c>
      <c r="C14" s="7">
        <f>B14/12</f>
        <v>2501.9166666666665</v>
      </c>
      <c r="D14" s="14">
        <f>D9+D10+D11-D18</f>
        <v>930</v>
      </c>
      <c r="E14" s="6">
        <f>E9+E10+E11-E13</f>
        <v>32200</v>
      </c>
      <c r="F14" s="7">
        <f>E14/12</f>
        <v>2683.3333333333335</v>
      </c>
      <c r="G14" s="14"/>
    </row>
    <row r="15" spans="1:7" ht="15" customHeight="1" x14ac:dyDescent="0.25">
      <c r="A15" s="1" t="s">
        <v>82</v>
      </c>
      <c r="B15" s="6"/>
      <c r="C15" s="7"/>
      <c r="D15" s="14"/>
      <c r="E15" s="6"/>
      <c r="F15" s="7"/>
      <c r="G15" s="14"/>
    </row>
    <row r="16" spans="1:7" ht="15" customHeight="1" x14ac:dyDescent="0.25">
      <c r="A16" s="2" t="s">
        <v>26</v>
      </c>
      <c r="B16" s="8">
        <f>B9+B10</f>
        <v>31100</v>
      </c>
      <c r="C16" s="9">
        <f>C9+C10</f>
        <v>2591.6666666666665</v>
      </c>
      <c r="D16" s="15">
        <f>D10+D9</f>
        <v>1000</v>
      </c>
      <c r="E16" s="8">
        <f>E9+E10</f>
        <v>31100</v>
      </c>
      <c r="F16" s="9">
        <f>E16/12</f>
        <v>2591.6666666666665</v>
      </c>
      <c r="G16" s="15">
        <f>G10+G9</f>
        <v>1100</v>
      </c>
    </row>
    <row r="17" spans="1:7" ht="15" customHeight="1" x14ac:dyDescent="0.25">
      <c r="A17" s="2" t="s">
        <v>83</v>
      </c>
      <c r="B17" s="8"/>
      <c r="C17" s="9"/>
      <c r="D17" s="15"/>
      <c r="E17" s="8"/>
      <c r="F17" s="9"/>
      <c r="G17" s="15"/>
    </row>
    <row r="18" spans="1:7" ht="15" customHeight="1" x14ac:dyDescent="0.25">
      <c r="A18" s="1" t="s">
        <v>60</v>
      </c>
      <c r="B18" s="6">
        <f t="shared" ref="B18:G18" si="0">B16*0.07</f>
        <v>2177</v>
      </c>
      <c r="C18" s="7">
        <f t="shared" si="0"/>
        <v>181.41666666666669</v>
      </c>
      <c r="D18" s="14">
        <f t="shared" si="0"/>
        <v>70</v>
      </c>
      <c r="E18" s="6">
        <f t="shared" si="0"/>
        <v>2177</v>
      </c>
      <c r="F18" s="7">
        <f t="shared" si="0"/>
        <v>181.41666666666669</v>
      </c>
      <c r="G18" s="14">
        <f t="shared" si="0"/>
        <v>77.000000000000014</v>
      </c>
    </row>
    <row r="19" spans="1:7" ht="15" customHeight="1" thickBot="1" x14ac:dyDescent="0.3">
      <c r="A19" s="1" t="s">
        <v>65</v>
      </c>
      <c r="B19" s="10">
        <f>B16*0.095</f>
        <v>2954.5</v>
      </c>
      <c r="C19" s="11">
        <f>C16*0.095</f>
        <v>246.20833333333331</v>
      </c>
      <c r="D19" s="16">
        <f>D16*0.095</f>
        <v>95</v>
      </c>
      <c r="E19" s="10">
        <f>E16*0.0855</f>
        <v>2659.05</v>
      </c>
      <c r="F19" s="11">
        <f>F16*0.0855</f>
        <v>221.58750000000001</v>
      </c>
      <c r="G19" s="16">
        <f>G16*0.0855</f>
        <v>94.050000000000011</v>
      </c>
    </row>
    <row r="20" spans="1:7" ht="15" customHeight="1" x14ac:dyDescent="0.25">
      <c r="A20" s="13"/>
      <c r="B20" s="177" t="s">
        <v>84</v>
      </c>
      <c r="C20" s="177"/>
      <c r="D20" s="177"/>
      <c r="E20" s="177"/>
      <c r="F20" s="177"/>
      <c r="G20" s="177"/>
    </row>
    <row r="23" spans="1:7" ht="25.5" customHeight="1" x14ac:dyDescent="0.25">
      <c r="A23" s="178" t="s">
        <v>85</v>
      </c>
      <c r="B23" s="178"/>
      <c r="C23" s="178"/>
      <c r="D23" s="178"/>
      <c r="E23" s="178"/>
      <c r="F23" s="178"/>
      <c r="G23" s="178"/>
    </row>
    <row r="24" spans="1:7" x14ac:dyDescent="0.25">
      <c r="A24" s="179" t="s">
        <v>77</v>
      </c>
      <c r="B24" s="179"/>
      <c r="C24" s="179"/>
      <c r="D24" s="179"/>
      <c r="E24" s="179"/>
      <c r="F24" s="179"/>
      <c r="G24" s="179"/>
    </row>
    <row r="25" spans="1:7" ht="15.75" thickBot="1" x14ac:dyDescent="0.3">
      <c r="A25" s="180" t="s">
        <v>5</v>
      </c>
      <c r="B25" s="180"/>
      <c r="C25" s="180"/>
      <c r="D25" s="180"/>
      <c r="E25" s="180"/>
      <c r="F25" s="180"/>
      <c r="G25" s="180"/>
    </row>
    <row r="26" spans="1:7" x14ac:dyDescent="0.25">
      <c r="A26" s="136"/>
      <c r="B26" s="181" t="s">
        <v>6</v>
      </c>
      <c r="C26" s="182"/>
      <c r="D26" s="183"/>
      <c r="E26" s="181" t="s">
        <v>7</v>
      </c>
      <c r="F26" s="182"/>
      <c r="G26" s="183"/>
    </row>
    <row r="27" spans="1:7" ht="25.5" x14ac:dyDescent="0.25">
      <c r="B27" s="4" t="s">
        <v>8</v>
      </c>
      <c r="C27" s="5" t="s">
        <v>9</v>
      </c>
      <c r="D27" s="12" t="s">
        <v>10</v>
      </c>
      <c r="E27" s="4" t="s">
        <v>8</v>
      </c>
      <c r="F27" s="5" t="s">
        <v>9</v>
      </c>
      <c r="G27" s="12" t="s">
        <v>10</v>
      </c>
    </row>
    <row r="28" spans="1:7" x14ac:dyDescent="0.25">
      <c r="A28" s="1" t="s">
        <v>11</v>
      </c>
      <c r="B28" s="6">
        <v>30000</v>
      </c>
      <c r="C28" s="7">
        <f>B28/12</f>
        <v>2500</v>
      </c>
      <c r="D28" s="14">
        <v>1000</v>
      </c>
      <c r="E28" s="6">
        <v>30000</v>
      </c>
      <c r="F28" s="7">
        <f>E28/12</f>
        <v>2500</v>
      </c>
      <c r="G28" s="14">
        <v>1000</v>
      </c>
    </row>
    <row r="29" spans="1:7" x14ac:dyDescent="0.25">
      <c r="A29" s="1" t="s">
        <v>12</v>
      </c>
      <c r="B29" s="6">
        <v>1100</v>
      </c>
      <c r="C29" s="7">
        <f>B29/12</f>
        <v>91.666666666666671</v>
      </c>
      <c r="D29" s="14">
        <v>0</v>
      </c>
      <c r="E29" s="6">
        <v>1100</v>
      </c>
      <c r="F29" s="7">
        <f>E29/12</f>
        <v>91.666666666666671</v>
      </c>
      <c r="G29" s="14">
        <v>100</v>
      </c>
    </row>
    <row r="30" spans="1:7" x14ac:dyDescent="0.25">
      <c r="A30" s="1" t="s">
        <v>78</v>
      </c>
      <c r="B30" s="6">
        <v>1100</v>
      </c>
      <c r="C30" s="7">
        <f>B30/12</f>
        <v>91.666666666666671</v>
      </c>
      <c r="D30" s="14">
        <v>0</v>
      </c>
      <c r="E30" s="6">
        <v>1100</v>
      </c>
      <c r="F30" s="7">
        <f>E30/12</f>
        <v>91.666666666666671</v>
      </c>
      <c r="G30" s="14"/>
    </row>
    <row r="31" spans="1:7" x14ac:dyDescent="0.25">
      <c r="A31" s="1" t="s">
        <v>79</v>
      </c>
      <c r="B31" s="6">
        <f>B37</f>
        <v>2177</v>
      </c>
      <c r="C31" s="7">
        <f>B31/12</f>
        <v>181.41666666666666</v>
      </c>
      <c r="D31" s="14">
        <v>0</v>
      </c>
      <c r="E31" s="6">
        <f>E37</f>
        <v>2177</v>
      </c>
      <c r="F31" s="7">
        <f>E31/12</f>
        <v>181.41666666666666</v>
      </c>
      <c r="G31" s="14"/>
    </row>
    <row r="32" spans="1:7" x14ac:dyDescent="0.25">
      <c r="A32" s="1" t="s">
        <v>80</v>
      </c>
      <c r="B32" s="6"/>
      <c r="C32" s="7"/>
      <c r="D32" s="14"/>
      <c r="E32" s="6"/>
      <c r="F32" s="7"/>
      <c r="G32" s="14"/>
    </row>
    <row r="33" spans="1:7" x14ac:dyDescent="0.25">
      <c r="A33" s="1" t="s">
        <v>81</v>
      </c>
      <c r="B33" s="6">
        <f>B28+B29+B30-B31</f>
        <v>30023</v>
      </c>
      <c r="C33" s="7">
        <f>B33/12</f>
        <v>2501.9166666666665</v>
      </c>
      <c r="D33" s="14">
        <f>D28+D29+D30-D37</f>
        <v>930</v>
      </c>
      <c r="E33" s="6">
        <f>E28+E29+E30-E32</f>
        <v>32200</v>
      </c>
      <c r="F33" s="7">
        <f>E33/12</f>
        <v>2683.3333333333335</v>
      </c>
      <c r="G33" s="14"/>
    </row>
    <row r="34" spans="1:7" x14ac:dyDescent="0.25">
      <c r="A34" s="1" t="s">
        <v>82</v>
      </c>
      <c r="B34" s="6"/>
      <c r="C34" s="7"/>
      <c r="D34" s="14"/>
      <c r="E34" s="6"/>
      <c r="F34" s="7"/>
      <c r="G34" s="14"/>
    </row>
    <row r="35" spans="1:7" x14ac:dyDescent="0.25">
      <c r="A35" s="2" t="s">
        <v>26</v>
      </c>
      <c r="B35" s="8">
        <f>B28+B29</f>
        <v>31100</v>
      </c>
      <c r="C35" s="9">
        <f>C28+C29</f>
        <v>2591.6666666666665</v>
      </c>
      <c r="D35" s="15">
        <f>D29+D28</f>
        <v>1000</v>
      </c>
      <c r="E35" s="8">
        <f>E28+E29</f>
        <v>31100</v>
      </c>
      <c r="F35" s="9">
        <f>E35/12</f>
        <v>2591.6666666666665</v>
      </c>
      <c r="G35" s="15">
        <f>G29+G28</f>
        <v>1100</v>
      </c>
    </row>
    <row r="36" spans="1:7" x14ac:dyDescent="0.25">
      <c r="A36" s="2" t="s">
        <v>83</v>
      </c>
      <c r="B36" s="8"/>
      <c r="C36" s="9"/>
      <c r="D36" s="15"/>
      <c r="E36" s="8"/>
      <c r="F36" s="9"/>
      <c r="G36" s="15"/>
    </row>
    <row r="37" spans="1:7" x14ac:dyDescent="0.25">
      <c r="A37" s="1" t="s">
        <v>60</v>
      </c>
      <c r="B37" s="6">
        <f t="shared" ref="B37:G37" si="1">B35*0.07</f>
        <v>2177</v>
      </c>
      <c r="C37" s="7">
        <f t="shared" si="1"/>
        <v>181.41666666666669</v>
      </c>
      <c r="D37" s="14">
        <f t="shared" si="1"/>
        <v>70</v>
      </c>
      <c r="E37" s="6">
        <f t="shared" si="1"/>
        <v>2177</v>
      </c>
      <c r="F37" s="7">
        <f t="shared" si="1"/>
        <v>181.41666666666669</v>
      </c>
      <c r="G37" s="14">
        <f t="shared" si="1"/>
        <v>77.000000000000014</v>
      </c>
    </row>
    <row r="38" spans="1:7" ht="15.75" thickBot="1" x14ac:dyDescent="0.3">
      <c r="A38" s="1" t="s">
        <v>65</v>
      </c>
      <c r="B38" s="10">
        <f>B35*0.095</f>
        <v>2954.5</v>
      </c>
      <c r="C38" s="11">
        <f>C35*0.095</f>
        <v>246.20833333333331</v>
      </c>
      <c r="D38" s="16">
        <f>D35*0.095</f>
        <v>95</v>
      </c>
      <c r="E38" s="10">
        <f>E35*0.0855</f>
        <v>2659.05</v>
      </c>
      <c r="F38" s="11">
        <f>F35*0.0855</f>
        <v>221.58750000000001</v>
      </c>
      <c r="G38" s="16">
        <f>G35*0.0855</f>
        <v>94.050000000000011</v>
      </c>
    </row>
    <row r="39" spans="1:7" x14ac:dyDescent="0.25">
      <c r="A39" s="13"/>
      <c r="B39" s="177" t="s">
        <v>84</v>
      </c>
      <c r="C39" s="177"/>
      <c r="D39" s="177"/>
      <c r="E39" s="177"/>
      <c r="F39" s="177"/>
      <c r="G39" s="177"/>
    </row>
    <row r="43" spans="1:7" ht="25.5" customHeight="1" x14ac:dyDescent="0.25">
      <c r="A43" s="178" t="s">
        <v>86</v>
      </c>
      <c r="B43" s="178"/>
      <c r="C43" s="178"/>
      <c r="D43" s="178"/>
      <c r="E43" s="178"/>
      <c r="F43" s="178"/>
      <c r="G43" s="178"/>
    </row>
    <row r="44" spans="1:7" x14ac:dyDescent="0.25">
      <c r="A44" s="179" t="s">
        <v>77</v>
      </c>
      <c r="B44" s="179"/>
      <c r="C44" s="179"/>
      <c r="D44" s="179"/>
      <c r="E44" s="179"/>
      <c r="F44" s="179"/>
      <c r="G44" s="179"/>
    </row>
    <row r="45" spans="1:7" ht="15.75" thickBot="1" x14ac:dyDescent="0.3">
      <c r="A45" s="180" t="s">
        <v>5</v>
      </c>
      <c r="B45" s="180"/>
      <c r="C45" s="180"/>
      <c r="D45" s="180"/>
      <c r="E45" s="180"/>
      <c r="F45" s="180"/>
      <c r="G45" s="180"/>
    </row>
    <row r="46" spans="1:7" x14ac:dyDescent="0.25">
      <c r="A46" s="136"/>
      <c r="B46" s="181" t="s">
        <v>6</v>
      </c>
      <c r="C46" s="182"/>
      <c r="D46" s="183"/>
      <c r="E46" s="181" t="s">
        <v>7</v>
      </c>
      <c r="F46" s="182"/>
      <c r="G46" s="183"/>
    </row>
    <row r="47" spans="1:7" ht="25.5" x14ac:dyDescent="0.25">
      <c r="B47" s="4" t="s">
        <v>8</v>
      </c>
      <c r="C47" s="5" t="s">
        <v>9</v>
      </c>
      <c r="D47" s="12" t="s">
        <v>10</v>
      </c>
      <c r="E47" s="4" t="s">
        <v>8</v>
      </c>
      <c r="F47" s="5" t="s">
        <v>9</v>
      </c>
      <c r="G47" s="12" t="s">
        <v>10</v>
      </c>
    </row>
    <row r="48" spans="1:7" x14ac:dyDescent="0.25">
      <c r="A48" s="1" t="s">
        <v>11</v>
      </c>
      <c r="B48" s="6">
        <v>30000</v>
      </c>
      <c r="C48" s="7">
        <f>B48/12</f>
        <v>2500</v>
      </c>
      <c r="D48" s="14">
        <v>1000</v>
      </c>
      <c r="E48" s="6">
        <v>30000</v>
      </c>
      <c r="F48" s="7">
        <f>E48/12</f>
        <v>2500</v>
      </c>
      <c r="G48" s="14">
        <v>1000</v>
      </c>
    </row>
    <row r="49" spans="1:7" x14ac:dyDescent="0.25">
      <c r="A49" s="1" t="s">
        <v>12</v>
      </c>
      <c r="B49" s="6">
        <v>1100</v>
      </c>
      <c r="C49" s="7">
        <f>B49/12</f>
        <v>91.666666666666671</v>
      </c>
      <c r="D49" s="14">
        <v>0</v>
      </c>
      <c r="E49" s="6">
        <v>1100</v>
      </c>
      <c r="F49" s="7">
        <f>E49/12</f>
        <v>91.666666666666671</v>
      </c>
      <c r="G49" s="14">
        <v>100</v>
      </c>
    </row>
    <row r="50" spans="1:7" x14ac:dyDescent="0.25">
      <c r="A50" s="1" t="s">
        <v>78</v>
      </c>
      <c r="B50" s="6">
        <v>1100</v>
      </c>
      <c r="C50" s="7">
        <f>B50/12</f>
        <v>91.666666666666671</v>
      </c>
      <c r="D50" s="14">
        <v>0</v>
      </c>
      <c r="E50" s="6">
        <v>1100</v>
      </c>
      <c r="F50" s="7">
        <f>E50/12</f>
        <v>91.666666666666671</v>
      </c>
      <c r="G50" s="14"/>
    </row>
    <row r="51" spans="1:7" x14ac:dyDescent="0.25">
      <c r="A51" s="1" t="s">
        <v>79</v>
      </c>
      <c r="B51" s="6">
        <f>B57</f>
        <v>2177</v>
      </c>
      <c r="C51" s="7">
        <f>B51/12</f>
        <v>181.41666666666666</v>
      </c>
      <c r="D51" s="14">
        <v>0</v>
      </c>
      <c r="E51" s="6">
        <f>E57</f>
        <v>2177</v>
      </c>
      <c r="F51" s="7">
        <f>E51/12</f>
        <v>181.41666666666666</v>
      </c>
      <c r="G51" s="14"/>
    </row>
    <row r="52" spans="1:7" x14ac:dyDescent="0.25">
      <c r="A52" s="1" t="s">
        <v>80</v>
      </c>
      <c r="B52" s="6"/>
      <c r="C52" s="7"/>
      <c r="D52" s="14"/>
      <c r="E52" s="6"/>
      <c r="F52" s="7"/>
      <c r="G52" s="14"/>
    </row>
    <row r="53" spans="1:7" x14ac:dyDescent="0.25">
      <c r="A53" s="1" t="s">
        <v>81</v>
      </c>
      <c r="B53" s="6">
        <f>B48+B49+B50-B51</f>
        <v>30023</v>
      </c>
      <c r="C53" s="7">
        <f>B53/12</f>
        <v>2501.9166666666665</v>
      </c>
      <c r="D53" s="14">
        <f>D48+D49+D50-D57</f>
        <v>930</v>
      </c>
      <c r="E53" s="6">
        <f>E48+E49+E50-E52</f>
        <v>32200</v>
      </c>
      <c r="F53" s="7">
        <f>E53/12</f>
        <v>2683.3333333333335</v>
      </c>
      <c r="G53" s="14"/>
    </row>
    <row r="54" spans="1:7" x14ac:dyDescent="0.25">
      <c r="A54" s="1" t="s">
        <v>82</v>
      </c>
      <c r="B54" s="6"/>
      <c r="C54" s="7"/>
      <c r="D54" s="14"/>
      <c r="E54" s="6"/>
      <c r="F54" s="7"/>
      <c r="G54" s="14"/>
    </row>
    <row r="55" spans="1:7" x14ac:dyDescent="0.25">
      <c r="A55" s="2" t="s">
        <v>26</v>
      </c>
      <c r="B55" s="8">
        <f>B48+B49</f>
        <v>31100</v>
      </c>
      <c r="C55" s="9">
        <f>C48+C49</f>
        <v>2591.6666666666665</v>
      </c>
      <c r="D55" s="15">
        <f>D49+D48</f>
        <v>1000</v>
      </c>
      <c r="E55" s="8">
        <f>E48+E49</f>
        <v>31100</v>
      </c>
      <c r="F55" s="9">
        <f>E55/12</f>
        <v>2591.6666666666665</v>
      </c>
      <c r="G55" s="15">
        <f>G49+G48</f>
        <v>1100</v>
      </c>
    </row>
    <row r="56" spans="1:7" x14ac:dyDescent="0.25">
      <c r="A56" s="2" t="s">
        <v>83</v>
      </c>
      <c r="B56" s="8"/>
      <c r="C56" s="9"/>
      <c r="D56" s="15"/>
      <c r="E56" s="8"/>
      <c r="F56" s="9"/>
      <c r="G56" s="15"/>
    </row>
    <row r="57" spans="1:7" x14ac:dyDescent="0.25">
      <c r="A57" s="1" t="s">
        <v>60</v>
      </c>
      <c r="B57" s="6">
        <f t="shared" ref="B57:G57" si="2">B55*0.07</f>
        <v>2177</v>
      </c>
      <c r="C57" s="7">
        <f t="shared" si="2"/>
        <v>181.41666666666669</v>
      </c>
      <c r="D57" s="14">
        <f t="shared" si="2"/>
        <v>70</v>
      </c>
      <c r="E57" s="6">
        <f t="shared" si="2"/>
        <v>2177</v>
      </c>
      <c r="F57" s="7">
        <f t="shared" si="2"/>
        <v>181.41666666666669</v>
      </c>
      <c r="G57" s="14">
        <f t="shared" si="2"/>
        <v>77.000000000000014</v>
      </c>
    </row>
    <row r="58" spans="1:7" ht="15.75" thickBot="1" x14ac:dyDescent="0.3">
      <c r="A58" s="1" t="s">
        <v>65</v>
      </c>
      <c r="B58" s="10">
        <f>B55*0.095</f>
        <v>2954.5</v>
      </c>
      <c r="C58" s="11">
        <f>C55*0.095</f>
        <v>246.20833333333331</v>
      </c>
      <c r="D58" s="16">
        <f>D55*0.095</f>
        <v>95</v>
      </c>
      <c r="E58" s="10">
        <f>E55*0.0855</f>
        <v>2659.05</v>
      </c>
      <c r="F58" s="11">
        <f>F55*0.0855</f>
        <v>221.58750000000001</v>
      </c>
      <c r="G58" s="16">
        <f>G55*0.0855</f>
        <v>94.050000000000011</v>
      </c>
    </row>
    <row r="59" spans="1:7" x14ac:dyDescent="0.25">
      <c r="A59" s="13"/>
      <c r="B59" s="177" t="s">
        <v>84</v>
      </c>
      <c r="C59" s="177"/>
      <c r="D59" s="177"/>
      <c r="E59" s="177"/>
      <c r="F59" s="177"/>
      <c r="G59" s="177"/>
    </row>
    <row r="61" spans="1:7" ht="15.75" x14ac:dyDescent="0.25">
      <c r="A61" s="144" t="s">
        <v>87</v>
      </c>
      <c r="B61" s="144"/>
      <c r="C61" s="144"/>
      <c r="D61" s="144"/>
      <c r="E61" s="144"/>
      <c r="F61" s="144"/>
      <c r="G61" s="144"/>
    </row>
    <row r="62" spans="1:7" x14ac:dyDescent="0.25">
      <c r="A62" s="145" t="s">
        <v>88</v>
      </c>
      <c r="B62" s="145"/>
      <c r="C62" s="145"/>
      <c r="D62" s="145"/>
      <c r="E62" s="145"/>
      <c r="F62" s="145"/>
      <c r="G62" s="145"/>
    </row>
    <row r="63" spans="1:7" ht="15.75" customHeight="1" thickBot="1" x14ac:dyDescent="0.3">
      <c r="A63" s="1"/>
      <c r="B63" s="1"/>
      <c r="C63" s="1"/>
      <c r="D63" s="1"/>
      <c r="E63" s="1"/>
      <c r="F63" s="1"/>
      <c r="G63" s="1"/>
    </row>
    <row r="64" spans="1:7" x14ac:dyDescent="0.25">
      <c r="A64" s="175" t="s">
        <v>5</v>
      </c>
      <c r="B64" s="156" t="s">
        <v>6</v>
      </c>
      <c r="C64" s="156"/>
      <c r="D64" s="156"/>
      <c r="E64" s="167" t="s">
        <v>7</v>
      </c>
      <c r="F64" s="167"/>
      <c r="G64" s="168"/>
    </row>
    <row r="65" spans="1:7" ht="26.25" thickBot="1" x14ac:dyDescent="0.3">
      <c r="A65" s="176"/>
      <c r="B65" s="36" t="s">
        <v>8</v>
      </c>
      <c r="C65" s="36" t="s">
        <v>9</v>
      </c>
      <c r="D65" s="37" t="s">
        <v>10</v>
      </c>
      <c r="E65" s="39" t="s">
        <v>8</v>
      </c>
      <c r="F65" s="39" t="s">
        <v>9</v>
      </c>
      <c r="G65" s="40" t="s">
        <v>10</v>
      </c>
    </row>
    <row r="66" spans="1:7" x14ac:dyDescent="0.25">
      <c r="A66" s="20" t="s">
        <v>11</v>
      </c>
      <c r="B66" s="32">
        <v>37511.72</v>
      </c>
      <c r="C66" s="18">
        <f>B66/12</f>
        <v>3125.9766666666669</v>
      </c>
      <c r="D66" s="33">
        <v>1000</v>
      </c>
      <c r="E66" s="41">
        <v>30000</v>
      </c>
      <c r="F66" s="41">
        <f>E66/12</f>
        <v>2500</v>
      </c>
      <c r="G66" s="42">
        <v>1000</v>
      </c>
    </row>
    <row r="67" spans="1:7" x14ac:dyDescent="0.25">
      <c r="A67" s="26" t="s">
        <v>12</v>
      </c>
      <c r="B67" s="24">
        <v>69.48</v>
      </c>
      <c r="C67" s="17">
        <f>B67/12</f>
        <v>5.79</v>
      </c>
      <c r="D67" s="25">
        <v>0</v>
      </c>
      <c r="E67" s="43">
        <v>1100</v>
      </c>
      <c r="F67" s="43">
        <f>E67/12</f>
        <v>91.666666666666671</v>
      </c>
      <c r="G67" s="44">
        <v>0</v>
      </c>
    </row>
    <row r="68" spans="1:7" x14ac:dyDescent="0.25">
      <c r="A68" s="26" t="s">
        <v>13</v>
      </c>
      <c r="B68" s="24">
        <f>B66+B67</f>
        <v>37581.200000000004</v>
      </c>
      <c r="C68" s="17">
        <f>B68/12</f>
        <v>3131.7666666666669</v>
      </c>
      <c r="D68" s="25"/>
      <c r="E68" s="43">
        <f>E67+E66</f>
        <v>31100</v>
      </c>
      <c r="F68" s="43">
        <f>E68/12</f>
        <v>2591.6666666666665</v>
      </c>
      <c r="G68" s="44">
        <f>G67+G66</f>
        <v>1000</v>
      </c>
    </row>
    <row r="69" spans="1:7" x14ac:dyDescent="0.25">
      <c r="A69" s="27" t="s">
        <v>67</v>
      </c>
      <c r="B69" s="24"/>
      <c r="C69" s="17"/>
      <c r="D69" s="25"/>
      <c r="E69" s="43"/>
      <c r="F69" s="43"/>
      <c r="G69" s="44"/>
    </row>
    <row r="70" spans="1:7" ht="24" x14ac:dyDescent="0.25">
      <c r="A70" s="28" t="s">
        <v>15</v>
      </c>
      <c r="B70" s="24">
        <v>37581.199999999997</v>
      </c>
      <c r="C70" s="17"/>
      <c r="D70" s="25"/>
      <c r="E70" s="43"/>
      <c r="F70" s="43"/>
      <c r="G70" s="44"/>
    </row>
    <row r="71" spans="1:7" ht="15.75" thickBot="1" x14ac:dyDescent="0.3">
      <c r="A71" s="22" t="s">
        <v>89</v>
      </c>
      <c r="B71" s="34">
        <f>B70*0.075269</f>
        <v>2828.6993428000001</v>
      </c>
      <c r="C71" s="19">
        <f>B71/12</f>
        <v>235.72494523333333</v>
      </c>
      <c r="D71" s="35">
        <v>0</v>
      </c>
      <c r="E71" s="45">
        <f>E74</f>
        <v>2177</v>
      </c>
      <c r="F71" s="45">
        <f>E71/12</f>
        <v>181.41666666666666</v>
      </c>
      <c r="G71" s="46">
        <f>G68*0.075269</f>
        <v>75.269000000000005</v>
      </c>
    </row>
    <row r="72" spans="1:7" x14ac:dyDescent="0.25">
      <c r="A72" s="51" t="s">
        <v>26</v>
      </c>
      <c r="B72" s="32">
        <f>B68+B71</f>
        <v>40409.899342800003</v>
      </c>
      <c r="C72" s="18">
        <f>C66+C67</f>
        <v>3131.7666666666669</v>
      </c>
      <c r="D72" s="33">
        <f>D67+D66</f>
        <v>1000</v>
      </c>
      <c r="E72" s="41">
        <f>E66+E67</f>
        <v>31100</v>
      </c>
      <c r="F72" s="41">
        <f>E72/12</f>
        <v>2591.6666666666665</v>
      </c>
      <c r="G72" s="42">
        <f>G68+G71</f>
        <v>1075.269</v>
      </c>
    </row>
    <row r="73" spans="1:7" ht="15.75" thickBot="1" x14ac:dyDescent="0.3">
      <c r="A73" s="52" t="s">
        <v>59</v>
      </c>
      <c r="B73" s="34"/>
      <c r="C73" s="19"/>
      <c r="D73" s="35"/>
      <c r="E73" s="45"/>
      <c r="F73" s="45"/>
      <c r="G73" s="46"/>
    </row>
    <row r="74" spans="1:7" x14ac:dyDescent="0.25">
      <c r="A74" s="20" t="s">
        <v>60</v>
      </c>
      <c r="B74" s="32">
        <f t="shared" ref="B74:G74" si="3">B72*0.07</f>
        <v>2828.6929539960006</v>
      </c>
      <c r="C74" s="18">
        <f t="shared" si="3"/>
        <v>219.2236666666667</v>
      </c>
      <c r="D74" s="33">
        <f t="shared" si="3"/>
        <v>70</v>
      </c>
      <c r="E74" s="41">
        <f t="shared" si="3"/>
        <v>2177</v>
      </c>
      <c r="F74" s="41">
        <f t="shared" si="3"/>
        <v>181.41666666666669</v>
      </c>
      <c r="G74" s="42">
        <f t="shared" si="3"/>
        <v>75.268830000000008</v>
      </c>
    </row>
    <row r="75" spans="1:7" x14ac:dyDescent="0.25">
      <c r="A75" s="21" t="s">
        <v>19</v>
      </c>
      <c r="B75" s="24">
        <v>60.15</v>
      </c>
      <c r="C75" s="17">
        <f>B75/12</f>
        <v>5.0125000000000002</v>
      </c>
      <c r="D75" s="25"/>
      <c r="E75" s="43"/>
      <c r="F75" s="43"/>
      <c r="G75" s="44"/>
    </row>
    <row r="76" spans="1:7" ht="15.75" thickBot="1" x14ac:dyDescent="0.3">
      <c r="A76" s="22" t="s">
        <v>90</v>
      </c>
      <c r="B76" s="34">
        <f>B74-B75</f>
        <v>2768.5429539960005</v>
      </c>
      <c r="C76" s="19">
        <f>B76/12</f>
        <v>230.71191283300004</v>
      </c>
      <c r="D76" s="35">
        <f>D74</f>
        <v>70</v>
      </c>
      <c r="E76" s="45">
        <f>E74</f>
        <v>2177</v>
      </c>
      <c r="F76" s="45">
        <f>E76/12</f>
        <v>181.41666666666666</v>
      </c>
      <c r="G76" s="46">
        <f>G74</f>
        <v>75.268830000000008</v>
      </c>
    </row>
    <row r="77" spans="1:7" ht="15.75" thickBot="1" x14ac:dyDescent="0.3">
      <c r="A77" s="23" t="s">
        <v>65</v>
      </c>
      <c r="B77" s="29">
        <f>B72*0.095</f>
        <v>3838.9404375660001</v>
      </c>
      <c r="C77" s="30">
        <f>B77/12</f>
        <v>319.91170313050003</v>
      </c>
      <c r="D77" s="31">
        <f>D72*0.095</f>
        <v>95</v>
      </c>
      <c r="E77" s="47">
        <f>E72*0.0855</f>
        <v>2659.05</v>
      </c>
      <c r="F77" s="47">
        <f>E77/12</f>
        <v>221.58750000000001</v>
      </c>
      <c r="G77" s="48">
        <f>G72*0.0855</f>
        <v>91.935499500000006</v>
      </c>
    </row>
    <row r="78" spans="1:7" x14ac:dyDescent="0.25">
      <c r="A78" s="20" t="s">
        <v>23</v>
      </c>
      <c r="B78" s="32">
        <v>20000</v>
      </c>
      <c r="C78" s="18">
        <f>C72*0.095</f>
        <v>297.51783333333339</v>
      </c>
      <c r="D78" s="33">
        <v>0</v>
      </c>
      <c r="E78" s="49">
        <v>20000</v>
      </c>
      <c r="F78" s="41">
        <f>F72*0.095</f>
        <v>246.20833333333331</v>
      </c>
      <c r="G78" s="42">
        <v>0</v>
      </c>
    </row>
    <row r="79" spans="1:7" ht="15.75" customHeight="1" thickBot="1" x14ac:dyDescent="0.3">
      <c r="A79" s="134" t="s">
        <v>103</v>
      </c>
      <c r="B79" s="38">
        <f>B78*0.08</f>
        <v>1600</v>
      </c>
      <c r="C79" s="38">
        <f>B79/12</f>
        <v>133.33333333333334</v>
      </c>
      <c r="D79" s="35">
        <f>D78*0.079</f>
        <v>0</v>
      </c>
      <c r="E79" s="50">
        <f>E78*0.08</f>
        <v>1600</v>
      </c>
      <c r="F79" s="50">
        <f>E79/12</f>
        <v>133.33333333333334</v>
      </c>
      <c r="G79" s="46">
        <f>G78*0.079</f>
        <v>0</v>
      </c>
    </row>
    <row r="80" spans="1:7" ht="25.5" x14ac:dyDescent="0.25">
      <c r="A80" s="1" t="s">
        <v>24</v>
      </c>
      <c r="B80" s="130">
        <v>1000</v>
      </c>
      <c r="C80" s="130"/>
      <c r="D80" s="25">
        <v>0</v>
      </c>
      <c r="E80" s="43">
        <v>500</v>
      </c>
      <c r="F80" s="43"/>
      <c r="G80" s="43">
        <v>0</v>
      </c>
    </row>
    <row r="81" spans="1:7" ht="15.75" thickBot="1" x14ac:dyDescent="0.3">
      <c r="A81" s="135" t="s">
        <v>103</v>
      </c>
      <c r="B81" s="38">
        <f>B80*0.04</f>
        <v>40</v>
      </c>
      <c r="C81" s="38"/>
      <c r="D81" s="35">
        <f>D80*0.042</f>
        <v>0</v>
      </c>
      <c r="E81" s="45">
        <f>E80*0.04</f>
        <v>20</v>
      </c>
      <c r="F81" s="45"/>
      <c r="G81" s="45">
        <f>G80*0.042</f>
        <v>0</v>
      </c>
    </row>
    <row r="82" spans="1:7" ht="15" customHeight="1" x14ac:dyDescent="0.25">
      <c r="B82" s="13"/>
      <c r="C82" s="13"/>
      <c r="D82" s="13"/>
      <c r="E82" s="13"/>
      <c r="F82" s="13"/>
      <c r="G82" s="13"/>
    </row>
    <row r="84" spans="1:7" x14ac:dyDescent="0.25">
      <c r="B84" s="53" t="s">
        <v>91</v>
      </c>
      <c r="C84" s="3" t="s">
        <v>29</v>
      </c>
      <c r="D84" s="3" t="s">
        <v>30</v>
      </c>
      <c r="E84" s="3" t="s">
        <v>31</v>
      </c>
    </row>
    <row r="85" spans="1:7" x14ac:dyDescent="0.25">
      <c r="B85" s="54" t="s">
        <v>92</v>
      </c>
    </row>
    <row r="86" spans="1:7" x14ac:dyDescent="0.25">
      <c r="A86" s="54"/>
    </row>
    <row r="97" spans="1:10" x14ac:dyDescent="0.25">
      <c r="A97" s="1" t="s">
        <v>93</v>
      </c>
    </row>
    <row r="98" spans="1:10" x14ac:dyDescent="0.25">
      <c r="G98" s="3" t="s">
        <v>94</v>
      </c>
      <c r="H98" s="55">
        <v>9.5000000000000001E-2</v>
      </c>
      <c r="I98" s="56">
        <v>8.5500000000000007E-2</v>
      </c>
    </row>
    <row r="99" spans="1:10" x14ac:dyDescent="0.25">
      <c r="G99" s="3" t="s">
        <v>95</v>
      </c>
      <c r="H99" s="3" t="s">
        <v>96</v>
      </c>
      <c r="I99" s="3" t="s">
        <v>97</v>
      </c>
      <c r="J99" s="3" t="s">
        <v>98</v>
      </c>
    </row>
    <row r="100" spans="1:10" x14ac:dyDescent="0.25">
      <c r="G100" s="3" t="s">
        <v>99</v>
      </c>
      <c r="H100" s="3" t="s">
        <v>100</v>
      </c>
      <c r="I100" s="3" t="s">
        <v>101</v>
      </c>
    </row>
    <row r="101" spans="1:10" x14ac:dyDescent="0.25">
      <c r="G101" s="3" t="s">
        <v>102</v>
      </c>
      <c r="H101" s="3" t="s">
        <v>100</v>
      </c>
      <c r="I101" s="3" t="s">
        <v>101</v>
      </c>
    </row>
  </sheetData>
  <mergeCells count="23">
    <mergeCell ref="B20:G20"/>
    <mergeCell ref="B7:D7"/>
    <mergeCell ref="E7:G7"/>
    <mergeCell ref="A4:G4"/>
    <mergeCell ref="A5:G5"/>
    <mergeCell ref="A6:G6"/>
    <mergeCell ref="A23:G23"/>
    <mergeCell ref="A24:G24"/>
    <mergeCell ref="A25:G25"/>
    <mergeCell ref="B26:D26"/>
    <mergeCell ref="E26:G26"/>
    <mergeCell ref="B39:G39"/>
    <mergeCell ref="A43:G43"/>
    <mergeCell ref="A44:G44"/>
    <mergeCell ref="A45:G45"/>
    <mergeCell ref="B46:D46"/>
    <mergeCell ref="E46:G46"/>
    <mergeCell ref="A64:A65"/>
    <mergeCell ref="B59:G59"/>
    <mergeCell ref="B64:D64"/>
    <mergeCell ref="E64:G64"/>
    <mergeCell ref="A62:G62"/>
    <mergeCell ref="A61:G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</vt:lpstr>
      <vt:lpstr>9.5% employer</vt:lpstr>
      <vt:lpstr>8.55% employer</vt:lpstr>
      <vt:lpstr>Master Worksheet</vt:lpstr>
    </vt:vector>
  </TitlesOfParts>
  <Manager/>
  <Company>State of Oklahoma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Plog</dc:creator>
  <cp:keywords/>
  <dc:description/>
  <cp:lastModifiedBy>Lisa Miranda</cp:lastModifiedBy>
  <cp:revision/>
  <dcterms:created xsi:type="dcterms:W3CDTF">2019-04-15T13:22:50Z</dcterms:created>
  <dcterms:modified xsi:type="dcterms:W3CDTF">2026-08-26T19:41:52Z</dcterms:modified>
  <cp:category/>
  <cp:contentStatus/>
</cp:coreProperties>
</file>